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hidePivotFieldList="1"/>
  <bookViews>
    <workbookView xWindow="-105" yWindow="-105" windowWidth="19425" windowHeight="10560"/>
  </bookViews>
  <sheets>
    <sheet name="f1" sheetId="24" r:id="rId1"/>
    <sheet name="f2" sheetId="25" r:id="rId2"/>
    <sheet name="f3" sheetId="30" r:id="rId3"/>
    <sheet name="t1" sheetId="23" r:id="rId4"/>
    <sheet name="t2" sheetId="31" r:id="rId5"/>
    <sheet name="t3" sheetId="32" r:id="rId6"/>
    <sheet name="t4" sheetId="33" r:id="rId7"/>
    <sheet name="t5" sheetId="34" r:id="rId8"/>
    <sheet name="t6" sheetId="37" r:id="rId9"/>
    <sheet name="t7" sheetId="35" r:id="rId10"/>
    <sheet name="t8" sheetId="36" r:id="rId11"/>
  </sheets>
  <definedNames>
    <definedName name="_Ref146707511" localSheetId="2">'f3'!$D$28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36" l="1"/>
  <c r="C25" i="36"/>
  <c r="B25" i="36"/>
  <c r="E25" i="35"/>
  <c r="D25" i="35"/>
  <c r="C25" i="35"/>
  <c r="B25" i="35"/>
  <c r="D24" i="35"/>
  <c r="C24" i="35"/>
  <c r="B24" i="35"/>
  <c r="D23" i="35"/>
  <c r="C23" i="35"/>
  <c r="B23" i="35"/>
  <c r="G6" i="34" l="1"/>
  <c r="F5" i="34"/>
  <c r="G4" i="34"/>
  <c r="G8" i="31"/>
  <c r="G7" i="31"/>
  <c r="G6" i="31"/>
  <c r="G5" i="31"/>
  <c r="G4" i="31"/>
  <c r="Q24" i="30"/>
  <c r="P24" i="30"/>
  <c r="O24" i="30"/>
  <c r="N24" i="30"/>
  <c r="M24" i="30"/>
  <c r="L24" i="30"/>
  <c r="K24" i="30"/>
  <c r="J24" i="30"/>
  <c r="J25" i="30" s="1"/>
  <c r="I24" i="30"/>
  <c r="H24" i="30"/>
  <c r="H25" i="30" s="1"/>
  <c r="G24" i="30"/>
  <c r="G25" i="30" s="1"/>
  <c r="F24" i="30"/>
  <c r="E24" i="30"/>
  <c r="D24" i="30"/>
  <c r="D25" i="30" s="1"/>
  <c r="R23" i="30"/>
  <c r="R22" i="30"/>
  <c r="R21" i="30"/>
  <c r="R20" i="30"/>
  <c r="R19" i="30"/>
  <c r="R18" i="30"/>
  <c r="R17" i="30"/>
  <c r="R16" i="30"/>
  <c r="R15" i="30"/>
  <c r="R14" i="30"/>
  <c r="R13" i="30"/>
  <c r="R12" i="30"/>
  <c r="R11" i="30"/>
  <c r="R10" i="30"/>
  <c r="R9" i="30"/>
  <c r="R8" i="30"/>
  <c r="R7" i="30"/>
  <c r="R6" i="30"/>
  <c r="R5" i="30"/>
  <c r="R4" i="30"/>
  <c r="E25" i="30" l="1"/>
  <c r="I25" i="30"/>
  <c r="F25" i="30"/>
  <c r="AD27" i="24" l="1"/>
  <c r="Z24" i="24"/>
  <c r="Y24" i="24"/>
  <c r="AR23" i="24"/>
  <c r="AF23" i="24"/>
  <c r="X23" i="24" s="1"/>
  <c r="AD23" i="24"/>
  <c r="AC23" i="24"/>
  <c r="AB23" i="24"/>
  <c r="AA23" i="24"/>
  <c r="Z23" i="24"/>
  <c r="Y23" i="24"/>
  <c r="AR22" i="24"/>
  <c r="AF22" i="24"/>
  <c r="X22" i="24" s="1"/>
  <c r="AD22" i="24"/>
  <c r="AC22" i="24"/>
  <c r="AB22" i="24"/>
  <c r="AA22" i="24"/>
  <c r="Z22" i="24"/>
  <c r="Y22" i="24"/>
  <c r="AR21" i="24"/>
  <c r="AF21" i="24"/>
  <c r="X21" i="24" s="1"/>
  <c r="AD21" i="24"/>
  <c r="AC21" i="24"/>
  <c r="AB21" i="24"/>
  <c r="AA21" i="24"/>
  <c r="Z21" i="24"/>
  <c r="Y21" i="24"/>
  <c r="AR20" i="24"/>
  <c r="AF20" i="24"/>
  <c r="X20" i="24" s="1"/>
  <c r="AD20" i="24"/>
  <c r="AC20" i="24"/>
  <c r="AB20" i="24"/>
  <c r="AA20" i="24"/>
  <c r="Z20" i="24"/>
  <c r="Y20" i="24"/>
  <c r="AR19" i="24"/>
  <c r="AF19" i="24"/>
  <c r="X19" i="24" s="1"/>
  <c r="AD19" i="24"/>
  <c r="AC19" i="24"/>
  <c r="AB19" i="24"/>
  <c r="AA19" i="24"/>
  <c r="Z19" i="24"/>
  <c r="Y19" i="24"/>
  <c r="AR18" i="24"/>
  <c r="AF18" i="24"/>
  <c r="X18" i="24" s="1"/>
  <c r="AD18" i="24"/>
  <c r="AC18" i="24"/>
  <c r="AB18" i="24"/>
  <c r="AA18" i="24"/>
  <c r="Z18" i="24"/>
  <c r="Y18" i="24"/>
  <c r="AR17" i="24"/>
  <c r="AF17" i="24"/>
  <c r="X17" i="24" s="1"/>
  <c r="AD17" i="24"/>
  <c r="AC17" i="24"/>
  <c r="AB17" i="24"/>
  <c r="AA17" i="24"/>
  <c r="Z17" i="24"/>
  <c r="Y17" i="24"/>
  <c r="AR16" i="24"/>
  <c r="AF16" i="24"/>
  <c r="X16" i="24" s="1"/>
  <c r="AD16" i="24"/>
  <c r="AC16" i="24"/>
  <c r="AB16" i="24"/>
  <c r="AA16" i="24"/>
  <c r="Z16" i="24"/>
  <c r="Y16" i="24"/>
  <c r="AR15" i="24"/>
  <c r="AF15" i="24"/>
  <c r="X15" i="24" s="1"/>
  <c r="AD15" i="24"/>
  <c r="AC15" i="24"/>
  <c r="AB15" i="24"/>
  <c r="AA15" i="24"/>
  <c r="Z15" i="24"/>
  <c r="Y15" i="24"/>
  <c r="AR14" i="24"/>
  <c r="AF14" i="24"/>
  <c r="X14" i="24" s="1"/>
  <c r="AD14" i="24"/>
  <c r="AC14" i="24"/>
  <c r="AB14" i="24"/>
  <c r="AA14" i="24"/>
  <c r="Z14" i="24"/>
  <c r="Y14" i="24"/>
  <c r="AR13" i="24"/>
  <c r="AF13" i="24"/>
  <c r="X13" i="24" s="1"/>
  <c r="AD13" i="24"/>
  <c r="AC13" i="24"/>
  <c r="AB13" i="24"/>
  <c r="AA13" i="24"/>
  <c r="Z13" i="24"/>
  <c r="Y13" i="24"/>
  <c r="AR12" i="24"/>
  <c r="AF12" i="24"/>
  <c r="X12" i="24" s="1"/>
  <c r="AD12" i="24"/>
  <c r="AC12" i="24"/>
  <c r="AB12" i="24"/>
  <c r="AA12" i="24"/>
  <c r="Z12" i="24"/>
  <c r="Y12" i="24"/>
  <c r="AR11" i="24"/>
  <c r="AF11" i="24"/>
  <c r="X11" i="24" s="1"/>
  <c r="AD11" i="24"/>
  <c r="AC11" i="24"/>
  <c r="AB11" i="24"/>
  <c r="AA11" i="24"/>
  <c r="Z11" i="24"/>
  <c r="Y11" i="24"/>
  <c r="AR10" i="24"/>
  <c r="AF10" i="24"/>
  <c r="X10" i="24" s="1"/>
  <c r="AD10" i="24"/>
  <c r="AC10" i="24"/>
  <c r="AB10" i="24"/>
  <c r="AA10" i="24"/>
  <c r="Z10" i="24"/>
  <c r="Y10" i="24"/>
  <c r="AR9" i="24"/>
  <c r="AF9" i="24"/>
  <c r="X9" i="24" s="1"/>
  <c r="AD9" i="24"/>
  <c r="AC9" i="24"/>
  <c r="AB9" i="24"/>
  <c r="AA9" i="24"/>
  <c r="Z9" i="24"/>
  <c r="Y9" i="24"/>
  <c r="AR8" i="24"/>
  <c r="AF8" i="24"/>
  <c r="X8" i="24" s="1"/>
  <c r="AD8" i="24"/>
  <c r="AC8" i="24"/>
  <c r="AB8" i="24"/>
  <c r="AA8" i="24"/>
  <c r="Z8" i="24"/>
  <c r="Y8" i="24"/>
  <c r="AR7" i="24"/>
  <c r="AF7" i="24"/>
  <c r="X7" i="24" s="1"/>
  <c r="AD7" i="24"/>
  <c r="AC7" i="24"/>
  <c r="AB7" i="24"/>
  <c r="AA7" i="24"/>
  <c r="Z7" i="24"/>
  <c r="Y7" i="24"/>
  <c r="AR6" i="24"/>
  <c r="AF6" i="24"/>
  <c r="X6" i="24" s="1"/>
  <c r="AD6" i="24"/>
  <c r="AC6" i="24"/>
  <c r="AB6" i="24"/>
  <c r="AA6" i="24"/>
  <c r="Z6" i="24"/>
  <c r="Y6" i="24"/>
  <c r="AR5" i="24"/>
  <c r="AF5" i="24"/>
  <c r="X5" i="24" s="1"/>
  <c r="AD5" i="24"/>
  <c r="AC5" i="24"/>
  <c r="AB5" i="24"/>
  <c r="AA5" i="24"/>
  <c r="Z5" i="24"/>
  <c r="Y5" i="24"/>
  <c r="AR4" i="24"/>
  <c r="AF4" i="24"/>
  <c r="X4" i="24" s="1"/>
  <c r="AD4" i="24"/>
  <c r="AC4" i="24"/>
  <c r="AB4" i="24"/>
  <c r="AA4" i="24"/>
  <c r="Z4" i="24"/>
  <c r="Y4" i="24"/>
  <c r="AX3" i="24"/>
  <c r="AW3" i="24"/>
  <c r="AV3" i="24"/>
  <c r="AU3" i="24"/>
  <c r="AT3" i="24"/>
  <c r="AS3" i="24"/>
  <c r="AL3" i="24"/>
  <c r="AD3" i="24" s="1"/>
  <c r="AK3" i="24"/>
  <c r="AC3" i="24" s="1"/>
  <c r="AJ3" i="24"/>
  <c r="AB3" i="24" s="1"/>
  <c r="AI3" i="24"/>
  <c r="AA3" i="24" s="1"/>
  <c r="AH3" i="24"/>
  <c r="Z3" i="24" s="1"/>
  <c r="AG3" i="24"/>
  <c r="Y3" i="24" s="1"/>
  <c r="BI1" i="24"/>
  <c r="BH1" i="24"/>
  <c r="BG1" i="24"/>
  <c r="BF1" i="24"/>
  <c r="BE1" i="24"/>
  <c r="BD1" i="24"/>
  <c r="AX18" i="24"/>
  <c r="AX13" i="24"/>
  <c r="AX21" i="24"/>
  <c r="AX11" i="24"/>
  <c r="AW18" i="24"/>
  <c r="AW13" i="24"/>
  <c r="AW21" i="24"/>
  <c r="AW11" i="24"/>
  <c r="AV18" i="24"/>
  <c r="AV8" i="24"/>
  <c r="AV10" i="24"/>
  <c r="AV14" i="24"/>
  <c r="AU19" i="24"/>
  <c r="AU8" i="24"/>
  <c r="AU14" i="24"/>
  <c r="AU15" i="24"/>
  <c r="AT4" i="24"/>
  <c r="AT5" i="24"/>
  <c r="AT16" i="24"/>
  <c r="AT9" i="24"/>
  <c r="AS17" i="24"/>
  <c r="AS5" i="24"/>
  <c r="AS16" i="24"/>
  <c r="AT20" i="24"/>
  <c r="AU20" i="24" l="1"/>
  <c r="AT8" i="24"/>
  <c r="AV6" i="24"/>
  <c r="AV17" i="24"/>
  <c r="AW22" i="24"/>
  <c r="AX15" i="24"/>
  <c r="AX14" i="24"/>
  <c r="AX19" i="24"/>
  <c r="AU9" i="24"/>
  <c r="AS23" i="24"/>
  <c r="AT10" i="24"/>
  <c r="AU18" i="24"/>
  <c r="AW12" i="24"/>
  <c r="AU7" i="24"/>
  <c r="AU6" i="24"/>
  <c r="AU17" i="24"/>
  <c r="AV22" i="24"/>
  <c r="AV13" i="24"/>
  <c r="AW15" i="24"/>
  <c r="AW14" i="24"/>
  <c r="AW19" i="24"/>
  <c r="AX16" i="24"/>
  <c r="AX4" i="24"/>
  <c r="AU23" i="24"/>
  <c r="AW5" i="24"/>
  <c r="AU5" i="24"/>
  <c r="AV20" i="24"/>
  <c r="AV16" i="24"/>
  <c r="AW10" i="24"/>
  <c r="AS11" i="24"/>
  <c r="AS21" i="24"/>
  <c r="AS18" i="24"/>
  <c r="AU11" i="24"/>
  <c r="AX17" i="24"/>
  <c r="AU12" i="24"/>
  <c r="AU10" i="24"/>
  <c r="AV11" i="24"/>
  <c r="AV21" i="24"/>
  <c r="AW23" i="24"/>
  <c r="AW8" i="24"/>
  <c r="AX9" i="24"/>
  <c r="AX5" i="24"/>
  <c r="AU21" i="24"/>
  <c r="AS6" i="24"/>
  <c r="AT22" i="24"/>
  <c r="AT13" i="24"/>
  <c r="AV4" i="24"/>
  <c r="AV7" i="24"/>
  <c r="AT7" i="24"/>
  <c r="AT6" i="24"/>
  <c r="AT17" i="24"/>
  <c r="AU22" i="24"/>
  <c r="AU13" i="24"/>
  <c r="AW16" i="24"/>
  <c r="AW4" i="24"/>
  <c r="AX12" i="24"/>
  <c r="AX10" i="24"/>
  <c r="AW20" i="24"/>
  <c r="AW9" i="24"/>
  <c r="AX7" i="24"/>
  <c r="AS8" i="24"/>
  <c r="AS20" i="24"/>
  <c r="AT11" i="24"/>
  <c r="AT21" i="24"/>
  <c r="AT18" i="24"/>
  <c r="AV9" i="24"/>
  <c r="AV5" i="24"/>
  <c r="AW7" i="24"/>
  <c r="AW6" i="24"/>
  <c r="AW17" i="24"/>
  <c r="AT15" i="24"/>
  <c r="AT14" i="24"/>
  <c r="AT19" i="24"/>
  <c r="AU16" i="24"/>
  <c r="AU4" i="24"/>
  <c r="AV12" i="24"/>
  <c r="AX23" i="24"/>
  <c r="AX8" i="24"/>
  <c r="AT12" i="24"/>
  <c r="AS9" i="24"/>
  <c r="AX22" i="24"/>
  <c r="AX6" i="24"/>
  <c r="AV19" i="24"/>
  <c r="AT23" i="24"/>
  <c r="AV15" i="24"/>
  <c r="AV23" i="24"/>
  <c r="AJ8" i="24" l="1"/>
  <c r="AX20" i="24"/>
  <c r="AC24" i="24"/>
  <c r="AG8" i="24"/>
  <c r="AK8" i="24"/>
  <c r="AI8" i="24"/>
  <c r="AL23" i="24" l="1"/>
  <c r="AI5" i="24"/>
  <c r="AH20" i="24"/>
  <c r="AL8" i="24"/>
  <c r="AG6" i="24"/>
  <c r="AL9" i="24"/>
  <c r="AI18" i="24"/>
  <c r="AL21" i="24"/>
  <c r="AJ17" i="24"/>
  <c r="AL11" i="24"/>
  <c r="AJ16" i="24"/>
  <c r="AH8" i="24"/>
  <c r="AI20" i="24"/>
  <c r="AL20" i="24"/>
  <c r="AH11" i="24"/>
  <c r="AG20" i="24"/>
  <c r="AK18" i="24"/>
  <c r="AH18" i="24"/>
  <c r="AK21" i="24"/>
  <c r="AG18" i="24"/>
  <c r="AG21" i="24"/>
  <c r="AH21" i="24"/>
  <c r="AL18" i="24"/>
  <c r="AJ18" i="24"/>
  <c r="AG16" i="24"/>
  <c r="AG9" i="24"/>
  <c r="AI16" i="24"/>
  <c r="AK9" i="24"/>
  <c r="AJ9" i="24"/>
  <c r="AI6" i="24"/>
  <c r="AI9" i="24"/>
  <c r="AH9" i="24"/>
  <c r="AJ21" i="24"/>
  <c r="AI21" i="24"/>
  <c r="AL6" i="24"/>
  <c r="AJ6" i="24"/>
  <c r="AI11" i="24"/>
  <c r="AK6" i="24"/>
  <c r="AH6" i="24"/>
  <c r="AG11" i="24"/>
  <c r="AK11" i="24"/>
  <c r="AJ11" i="24"/>
  <c r="AB24" i="24"/>
  <c r="AK16" i="24"/>
  <c r="AH16" i="24"/>
  <c r="AL16" i="24"/>
  <c r="AG5" i="24"/>
  <c r="AK5" i="24"/>
  <c r="AJ5" i="24"/>
  <c r="AL17" i="24"/>
  <c r="AD24" i="24"/>
  <c r="AH5" i="24"/>
  <c r="AL5" i="24"/>
  <c r="AS12" i="24"/>
  <c r="AS15" i="24"/>
  <c r="AK20" i="24"/>
  <c r="AJ20" i="24"/>
  <c r="AS13" i="24"/>
  <c r="AS7" i="24"/>
  <c r="AK23" i="24"/>
  <c r="AJ23" i="24"/>
  <c r="AI23" i="24"/>
  <c r="AS10" i="24"/>
  <c r="AS19" i="24"/>
  <c r="AY23" i="24"/>
  <c r="AH23" i="24"/>
  <c r="AS22" i="24"/>
  <c r="AG17" i="24"/>
  <c r="AK17" i="24"/>
  <c r="AH17" i="24"/>
  <c r="AI17" i="24"/>
  <c r="AS4" i="24"/>
  <c r="AY6" i="24"/>
  <c r="AS14" i="24"/>
  <c r="AA24" i="24"/>
  <c r="AG23" i="24"/>
  <c r="AG14" i="24" l="1"/>
  <c r="AE24" i="24"/>
  <c r="AY21" i="24"/>
  <c r="AH13" i="24"/>
  <c r="AI13" i="24"/>
  <c r="AK13" i="24"/>
  <c r="AL13" i="24"/>
  <c r="AJ13" i="24"/>
  <c r="AG13" i="24"/>
  <c r="AJ15" i="24"/>
  <c r="AH15" i="24"/>
  <c r="AI15" i="24"/>
  <c r="AL15" i="24"/>
  <c r="AK15" i="24"/>
  <c r="AJ4" i="24"/>
  <c r="AG4" i="24"/>
  <c r="AI4" i="24"/>
  <c r="AH4" i="24"/>
  <c r="AL4" i="24"/>
  <c r="AK4" i="24"/>
  <c r="AG19" i="24"/>
  <c r="AJ19" i="24"/>
  <c r="AH19" i="24"/>
  <c r="AI19" i="24"/>
  <c r="AK19" i="24"/>
  <c r="AL19" i="24"/>
  <c r="AY15" i="24"/>
  <c r="AG22" i="24"/>
  <c r="AL22" i="24"/>
  <c r="AI22" i="24"/>
  <c r="AH22" i="24"/>
  <c r="AJ22" i="24"/>
  <c r="AK22" i="24"/>
  <c r="AK12" i="24"/>
  <c r="AH12" i="24"/>
  <c r="AG12" i="24"/>
  <c r="AI12" i="24"/>
  <c r="AJ12" i="24"/>
  <c r="AL12" i="24"/>
  <c r="AL14" i="24"/>
  <c r="AH14" i="24"/>
  <c r="AK14" i="24"/>
  <c r="AI14" i="24"/>
  <c r="AJ14" i="24"/>
  <c r="AY22" i="24"/>
  <c r="AY5" i="24"/>
  <c r="AY12" i="24"/>
  <c r="AY18" i="24"/>
  <c r="AY9" i="24"/>
  <c r="AY17" i="24"/>
  <c r="AY19" i="24"/>
  <c r="AY7" i="24"/>
  <c r="AY4" i="24"/>
  <c r="AY20" i="24"/>
  <c r="AY16" i="24"/>
  <c r="AY13" i="24"/>
  <c r="AY11" i="24"/>
  <c r="AY14" i="24"/>
  <c r="AL10" i="24"/>
  <c r="AH10" i="24"/>
  <c r="AK10" i="24"/>
  <c r="AI10" i="24"/>
  <c r="AJ10" i="24"/>
  <c r="AG10" i="24"/>
  <c r="AG7" i="24"/>
  <c r="AJ7" i="24"/>
  <c r="AK7" i="24"/>
  <c r="AL7" i="24"/>
  <c r="AI7" i="24"/>
  <c r="AH7" i="24"/>
  <c r="AG15" i="24"/>
  <c r="AY8" i="24"/>
  <c r="AY10" i="24"/>
  <c r="V24" i="24" l="1"/>
</calcChain>
</file>

<file path=xl/sharedStrings.xml><?xml version="1.0" encoding="utf-8"?>
<sst xmlns="http://schemas.openxmlformats.org/spreadsheetml/2006/main" count="364" uniqueCount="148">
  <si>
    <t>distribuzione % 2000</t>
  </si>
  <si>
    <t>distribuzione % 2018</t>
  </si>
  <si>
    <t>diff% 2018-2000</t>
  </si>
  <si>
    <t>diff% Stock OC</t>
  </si>
  <si>
    <t>Regione</t>
  </si>
  <si>
    <t>CS t/ha</t>
  </si>
  <si>
    <t>Misto Prati e agroforestale</t>
  </si>
  <si>
    <t xml:space="preserve">Frutteti </t>
  </si>
  <si>
    <t xml:space="preserve">Oliveti </t>
  </si>
  <si>
    <t>Risaie</t>
  </si>
  <si>
    <t>Seminativi</t>
  </si>
  <si>
    <t>Vigneti</t>
  </si>
  <si>
    <t>tot</t>
  </si>
  <si>
    <t>Regioni</t>
  </si>
  <si>
    <t>Nord</t>
  </si>
  <si>
    <t>Emilia-Romagna</t>
  </si>
  <si>
    <t>Lombardia</t>
  </si>
  <si>
    <t>Piemonte</t>
  </si>
  <si>
    <t>Veneto</t>
  </si>
  <si>
    <t>Friuli Venezia Giulia</t>
  </si>
  <si>
    <t>Trentino - Alto Adige</t>
  </si>
  <si>
    <t>Trentino-Alto Adige</t>
  </si>
  <si>
    <t>Liguria</t>
  </si>
  <si>
    <t>Valle d'Aosta</t>
  </si>
  <si>
    <t>Centro</t>
  </si>
  <si>
    <t>Toscana</t>
  </si>
  <si>
    <t>Lazio</t>
  </si>
  <si>
    <t>Marche</t>
  </si>
  <si>
    <t>Umbria</t>
  </si>
  <si>
    <t>Sud</t>
  </si>
  <si>
    <t>Puglia</t>
  </si>
  <si>
    <t>Campania</t>
  </si>
  <si>
    <t>Calabria</t>
  </si>
  <si>
    <t>Basilicata</t>
  </si>
  <si>
    <t>Abruzzo</t>
  </si>
  <si>
    <t>Molise</t>
  </si>
  <si>
    <t>Isole</t>
  </si>
  <si>
    <t>Sicilia</t>
  </si>
  <si>
    <t>Sardegna</t>
  </si>
  <si>
    <r>
      <t>Fig. 10.1 - Distribuzione in percentuale dei megagrammi di stock di carbonio per i diversi usi agricoli nelle regioni italiane (2018). In parentesi i valori dello SC in Mg ha</t>
    </r>
    <r>
      <rPr>
        <b/>
        <vertAlign val="superscript"/>
        <sz val="12"/>
        <color theme="1"/>
        <rFont val="Calibri"/>
        <family val="2"/>
        <scheme val="minor"/>
      </rPr>
      <t>-1</t>
    </r>
    <r>
      <rPr>
        <b/>
        <sz val="12"/>
        <color theme="1"/>
        <rFont val="Calibri"/>
        <family val="2"/>
        <scheme val="minor"/>
      </rPr>
      <t>.</t>
    </r>
  </si>
  <si>
    <t>Fonte: elaborazioni su dati CLC 2018 e Chiti et al. (2011).</t>
  </si>
  <si>
    <t>Fig. 10.2 - Variazione in percentuale dello stock di carbonio tra il 2018 ed il 2000 nelle regioni italiane.</t>
  </si>
  <si>
    <t>delta+</t>
  </si>
  <si>
    <t>delta-</t>
  </si>
  <si>
    <t>Fonte: elaborazioni CREA su dati CLC 2000, 2018 e Chiti et al. (2011).</t>
  </si>
  <si>
    <t>delta 2000-2018</t>
  </si>
  <si>
    <t>Misto prati e agroforestale</t>
  </si>
  <si>
    <t>Frutteti</t>
  </si>
  <si>
    <t>Oliveti</t>
  </si>
  <si>
    <t>Superfici boscate</t>
  </si>
  <si>
    <t>Urbano</t>
  </si>
  <si>
    <t>somma</t>
  </si>
  <si>
    <t>Fig. 10.3 - Cambiamento di uso del suolo osservato tra il 2018 ed il 2000, ed espresso in % rispetto alla superficie totale di ogni regione.</t>
  </si>
  <si>
    <t>Fonte: elaborazioni su dati CLC 2000 e 2018</t>
  </si>
  <si>
    <t>Tab. 10.1 – Superfici agricole (ha) derivate dal CLC del 2018 nelle diverse regioni, riclassificate secondo le categorie definite da Chiti et al. (2011).</t>
  </si>
  <si>
    <t>Totale (ha)</t>
  </si>
  <si>
    <t>Totale Nord (ha)</t>
  </si>
  <si>
    <t>Totale Nord (%)</t>
  </si>
  <si>
    <t>Totale centro (ha)</t>
  </si>
  <si>
    <t>Totale centro (%)</t>
  </si>
  <si>
    <t>Totale Sud (ha)</t>
  </si>
  <si>
    <t>Totale Sud (%)</t>
  </si>
  <si>
    <t>Totale Isole (ha)</t>
  </si>
  <si>
    <t>Totale Isole (%)</t>
  </si>
  <si>
    <t>Totale (%)</t>
  </si>
  <si>
    <t>Fonte: elaborazione CREA su dati CLC 2018 e Chiti et al. (2011).</t>
  </si>
  <si>
    <t>Tab. 10.2 – Dati generali sui comprensori di bonifica</t>
  </si>
  <si>
    <t>INDICATORE</t>
  </si>
  <si>
    <t>Distretto idrografico</t>
  </si>
  <si>
    <t>Po</t>
  </si>
  <si>
    <t>AO</t>
  </si>
  <si>
    <t>DAS</t>
  </si>
  <si>
    <t>DAC</t>
  </si>
  <si>
    <t>DAM</t>
  </si>
  <si>
    <t>Estensione territoriale dei comprensori di bonifica (milioni di ha)</t>
  </si>
  <si>
    <t>Superficie agricola utilizzata ricompresa nei comprensori di bonifica (milioni di ha)</t>
  </si>
  <si>
    <t>Consorziati (migliaia di unità)</t>
  </si>
  <si>
    <t>Aziende agricole consorziate (migliaia di unità)</t>
  </si>
  <si>
    <t>Superfici agricole utilizzate delle aziende consorziate (milioni di ha)</t>
  </si>
  <si>
    <t>Fonte: elaborazione CREA su dati dei Consorzi, periodo 2020-2021.</t>
  </si>
  <si>
    <t>Tab. 10.3 - Descrizione delle reti di bonifica</t>
  </si>
  <si>
    <t>Lunghezza totale della rete di bonifica (km)</t>
  </si>
  <si>
    <t>Tipologia
(% sul totale lunghezza)</t>
  </si>
  <si>
    <t>canali</t>
  </si>
  <si>
    <t>corsi d’acqua</t>
  </si>
  <si>
    <t>Categoria
(% sul totale lunghezza)</t>
  </si>
  <si>
    <t>reti acque alte</t>
  </si>
  <si>
    <t>reti acque medie</t>
  </si>
  <si>
    <t>reti acque basse</t>
  </si>
  <si>
    <t>non specificato</t>
  </si>
  <si>
    <t>Funzione
(% sul totale lunghezza)</t>
  </si>
  <si>
    <t>Promiscio</t>
  </si>
  <si>
    <t>Scolo</t>
  </si>
  <si>
    <t>Non specificato</t>
  </si>
  <si>
    <r>
      <t xml:space="preserve">Tab. 10.4 - </t>
    </r>
    <r>
      <rPr>
        <sz val="10"/>
        <rFont val="Calibri"/>
        <family val="2"/>
        <scheme val="minor"/>
      </rPr>
      <t>Caratteristiche degli impianti idrovori</t>
    </r>
  </si>
  <si>
    <t>Numero di impianti idrovori</t>
  </si>
  <si>
    <t>Numero di pompe idrovore</t>
  </si>
  <si>
    <t>Consumo energetico medio annuo (milioni di kWh)</t>
  </si>
  <si>
    <t>-</t>
  </si>
  <si>
    <t>Tab. 10.5 – Benefici attesi dal servizio di bonifica</t>
  </si>
  <si>
    <t>Estensione area sottratta al rischio idraulico (esondazione e allagamenti) (milioni di ha)</t>
  </si>
  <si>
    <t>Estensione area sottratta al rischio idrogeologico (frane e smottamenti) (milioni di ha)</t>
  </si>
  <si>
    <t>Popolazione sottratta al rischio idraulico ed idrogeologico (milioni di abitanti)</t>
  </si>
  <si>
    <t>Tab. 10.6 - Emissioni e assorbimento di gas serra nel settore agricolo e forestale - Italia</t>
  </si>
  <si>
    <r>
      <t>(migliaia di t in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equivalente)</t>
    </r>
  </si>
  <si>
    <t>UE 27</t>
  </si>
  <si>
    <t>2021</t>
  </si>
  <si>
    <t>2021/1990</t>
  </si>
  <si>
    <t>Italia/UE-27</t>
  </si>
  <si>
    <t>(%)</t>
  </si>
  <si>
    <t>Totale emissioni (senza LULUCF)</t>
  </si>
  <si>
    <t>Totale emissioni (con LULUCF)</t>
  </si>
  <si>
    <t>Agricoltura</t>
  </si>
  <si>
    <t>- emissioni enteriche</t>
  </si>
  <si>
    <t>- gestione delle deiezioni</t>
  </si>
  <si>
    <t>- coltivazione del riso</t>
  </si>
  <si>
    <t>- emissioni dai suoli agricoli</t>
  </si>
  <si>
    <t>- altro (bruciatura residui colturali, urea, ecc.)</t>
  </si>
  <si>
    <t>Incidenza Agricoltura su Totale emissioni (%)</t>
  </si>
  <si>
    <t>Composizione percentuale:</t>
  </si>
  <si>
    <t>Cambiamento di uso del suolo e foreste (LULUCF)</t>
  </si>
  <si>
    <t>Incidenza LULUCF su Totale emissioni (%)</t>
  </si>
  <si>
    <r>
      <t>Fonte</t>
    </r>
    <r>
      <rPr>
        <sz val="10"/>
        <rFont val="Calibri"/>
        <family val="2"/>
        <scheme val="minor"/>
      </rPr>
      <t>: Agenzia europea per l'ambiente, 2023.</t>
    </r>
  </si>
  <si>
    <t>Tab. 10.7 - Estensione  e numero di siti della rete Natura 2000 per circoscrizione geografica</t>
  </si>
  <si>
    <t>Sud e isole</t>
  </si>
  <si>
    <t>Italia</t>
  </si>
  <si>
    <t>Numero</t>
  </si>
  <si>
    <t>ZPS</t>
  </si>
  <si>
    <t>SIC-ZSC</t>
  </si>
  <si>
    <t>SIC-ZSC/ZPS (tipo C)</t>
  </si>
  <si>
    <t>ZSC</t>
  </si>
  <si>
    <r>
      <t>Siti Natura 2000</t>
    </r>
    <r>
      <rPr>
        <vertAlign val="superscript"/>
        <sz val="11"/>
        <color theme="1"/>
        <rFont val="Calibri"/>
        <family val="2"/>
        <scheme val="minor"/>
      </rPr>
      <t>1</t>
    </r>
  </si>
  <si>
    <t>Ettari (superfici a terra)</t>
  </si>
  <si>
    <t>Ettari (superfici a mare)</t>
  </si>
  <si>
    <t>% sul totale n.siti Natura 2000</t>
  </si>
  <si>
    <t>% sul totale ettari Natura 2000 (terra)</t>
  </si>
  <si>
    <t>% sul totale ettari Natura 2000 (mare)</t>
  </si>
  <si>
    <r>
      <t xml:space="preserve">1 </t>
    </r>
    <r>
      <rPr>
        <i/>
        <sz val="11"/>
        <color theme="1"/>
        <rFont val="Calibri"/>
        <family val="2"/>
        <scheme val="minor"/>
      </rPr>
      <t>Il numero e l'estensione dei siti Natura 2000 per Regione è stato calcolato escludendo le sovrapposizioni fra SIC-ZSC e ZPS</t>
    </r>
  </si>
  <si>
    <t>Fonte: Ministero dell'Ambiente e della sicurezza energetica (dicembre 2022)</t>
  </si>
  <si>
    <t>Tab. 10.8 - Estensione delle ZSC designate per Regione</t>
  </si>
  <si>
    <t>n.</t>
  </si>
  <si>
    <t>sup (ha) terra</t>
  </si>
  <si>
    <t>sup (ha) mare</t>
  </si>
  <si>
    <t>PA Bolzano</t>
  </si>
  <si>
    <t>PA Trento</t>
  </si>
  <si>
    <t>Valle d´Aosta</t>
  </si>
  <si>
    <t>Totale complessivo</t>
  </si>
  <si>
    <t>Fonte: Ministero dell'ambiente e della sicurezza energetica (dicembre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</si>
</sst>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%"/>
    <numFmt numFmtId="166" formatCode="#,##0.0"/>
    <numFmt numFmtId="167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0"/>
      <name val="Calibri"/>
      <family val="2"/>
      <scheme val="minor"/>
    </font>
    <font>
      <sz val="9"/>
      <name val="Times New Roman"/>
      <family val="1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11" fillId="0" borderId="0"/>
    <xf numFmtId="4" fontId="11" fillId="0" borderId="1" applyFill="0" applyBorder="0" applyProtection="0">
      <alignment horizontal="right" vertical="center"/>
    </xf>
  </cellStyleXfs>
  <cellXfs count="16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/>
    <xf numFmtId="1" fontId="1" fillId="0" borderId="0" xfId="0" applyNumberFormat="1" applyFont="1"/>
    <xf numFmtId="0" fontId="5" fillId="0" borderId="0" xfId="0" applyFont="1" applyAlignment="1">
      <alignment horizontal="center"/>
    </xf>
    <xf numFmtId="0" fontId="1" fillId="0" borderId="3" xfId="0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0" fillId="0" borderId="0" xfId="2" applyNumberFormat="1" applyFont="1"/>
    <xf numFmtId="0" fontId="1" fillId="5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1" fontId="1" fillId="0" borderId="1" xfId="0" applyNumberFormat="1" applyFont="1" applyBorder="1" applyAlignment="1">
      <alignment vertical="center"/>
    </xf>
    <xf numFmtId="164" fontId="6" fillId="5" borderId="10" xfId="0" applyNumberFormat="1" applyFont="1" applyFill="1" applyBorder="1" applyAlignment="1">
      <alignment horizontal="center"/>
    </xf>
    <xf numFmtId="164" fontId="6" fillId="5" borderId="1" xfId="0" applyNumberFormat="1" applyFont="1" applyFill="1" applyBorder="1" applyAlignment="1">
      <alignment horizontal="center"/>
    </xf>
    <xf numFmtId="164" fontId="7" fillId="4" borderId="1" xfId="0" applyNumberFormat="1" applyFont="1" applyFill="1" applyBorder="1" applyAlignment="1">
      <alignment horizontal="center"/>
    </xf>
    <xf numFmtId="0" fontId="1" fillId="0" borderId="0" xfId="0" applyFont="1" applyAlignment="1">
      <alignment wrapText="1"/>
    </xf>
    <xf numFmtId="164" fontId="4" fillId="0" borderId="11" xfId="0" applyNumberFormat="1" applyFont="1" applyBorder="1"/>
    <xf numFmtId="1" fontId="4" fillId="0" borderId="11" xfId="0" applyNumberFormat="1" applyFont="1" applyBorder="1"/>
    <xf numFmtId="164" fontId="1" fillId="0" borderId="0" xfId="0" applyNumberFormat="1" applyFont="1" applyAlignment="1">
      <alignment horizontal="center"/>
    </xf>
    <xf numFmtId="0" fontId="8" fillId="0" borderId="13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0" fontId="9" fillId="0" borderId="0" xfId="0" applyFont="1"/>
    <xf numFmtId="3" fontId="8" fillId="0" borderId="1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1" fontId="8" fillId="0" borderId="8" xfId="0" applyNumberFormat="1" applyFont="1" applyBorder="1" applyAlignment="1">
      <alignment horizontal="center" vertical="center" wrapText="1"/>
    </xf>
    <xf numFmtId="166" fontId="8" fillId="0" borderId="13" xfId="0" applyNumberFormat="1" applyFont="1" applyBorder="1" applyAlignment="1">
      <alignment horizontal="center" vertical="center" wrapText="1"/>
    </xf>
    <xf numFmtId="164" fontId="8" fillId="0" borderId="13" xfId="0" applyNumberFormat="1" applyFont="1" applyBorder="1" applyAlignment="1">
      <alignment horizontal="center" vertical="center" wrapText="1"/>
    </xf>
    <xf numFmtId="0" fontId="8" fillId="0" borderId="0" xfId="1" quotePrefix="1" applyFont="1" applyAlignment="1">
      <alignment horizontal="left"/>
    </xf>
    <xf numFmtId="0" fontId="8" fillId="0" borderId="0" xfId="1" applyFont="1"/>
    <xf numFmtId="0" fontId="8" fillId="0" borderId="11" xfId="1" applyFont="1" applyBorder="1"/>
    <xf numFmtId="0" fontId="8" fillId="0" borderId="11" xfId="1" quotePrefix="1" applyFont="1" applyBorder="1" applyAlignment="1">
      <alignment horizontal="right"/>
    </xf>
    <xf numFmtId="0" fontId="8" fillId="0" borderId="16" xfId="1" applyFont="1" applyBorder="1" applyAlignment="1">
      <alignment horizontal="centerContinuous"/>
    </xf>
    <xf numFmtId="0" fontId="8" fillId="0" borderId="0" xfId="1" quotePrefix="1" applyFont="1" applyAlignment="1">
      <alignment horizontal="right"/>
    </xf>
    <xf numFmtId="0" fontId="8" fillId="0" borderId="0" xfId="1" quotePrefix="1" applyFont="1"/>
    <xf numFmtId="0" fontId="8" fillId="0" borderId="11" xfId="1" applyFont="1" applyBorder="1" applyAlignment="1">
      <alignment horizontal="right"/>
    </xf>
    <xf numFmtId="0" fontId="8" fillId="0" borderId="11" xfId="1" quotePrefix="1" applyFont="1" applyBorder="1"/>
    <xf numFmtId="3" fontId="8" fillId="0" borderId="0" xfId="1" applyNumberFormat="1" applyFont="1"/>
    <xf numFmtId="2" fontId="8" fillId="0" borderId="0" xfId="3" applyNumberFormat="1" applyFont="1"/>
    <xf numFmtId="164" fontId="12" fillId="0" borderId="0" xfId="1" applyNumberFormat="1" applyFont="1"/>
    <xf numFmtId="164" fontId="8" fillId="0" borderId="0" xfId="1" applyNumberFormat="1" applyFont="1"/>
    <xf numFmtId="2" fontId="8" fillId="0" borderId="0" xfId="3" applyNumberFormat="1" applyFont="1" applyAlignment="1">
      <alignment horizontal="left" vertical="center"/>
    </xf>
    <xf numFmtId="2" fontId="8" fillId="0" borderId="0" xfId="3" quotePrefix="1" applyNumberFormat="1" applyFont="1" applyAlignment="1">
      <alignment horizontal="left" vertical="center"/>
    </xf>
    <xf numFmtId="3" fontId="8" fillId="0" borderId="0" xfId="4" applyNumberFormat="1" applyFont="1" applyFill="1" applyBorder="1">
      <alignment horizontal="right" vertical="center"/>
    </xf>
    <xf numFmtId="164" fontId="12" fillId="0" borderId="0" xfId="1" applyNumberFormat="1" applyFont="1" applyAlignment="1">
      <alignment horizontal="right"/>
    </xf>
    <xf numFmtId="4" fontId="8" fillId="0" borderId="0" xfId="1" applyNumberFormat="1" applyFont="1"/>
    <xf numFmtId="0" fontId="12" fillId="0" borderId="0" xfId="1" applyFont="1"/>
    <xf numFmtId="2" fontId="12" fillId="0" borderId="0" xfId="3" quotePrefix="1" applyNumberFormat="1" applyFont="1" applyAlignment="1">
      <alignment horizontal="left" vertical="center"/>
    </xf>
    <xf numFmtId="166" fontId="12" fillId="0" borderId="0" xfId="1" applyNumberFormat="1" applyFont="1"/>
    <xf numFmtId="164" fontId="8" fillId="0" borderId="11" xfId="1" applyNumberFormat="1" applyFont="1" applyBorder="1"/>
    <xf numFmtId="0" fontId="0" fillId="0" borderId="0" xfId="0" applyAlignment="1">
      <alignment wrapText="1"/>
    </xf>
    <xf numFmtId="1" fontId="0" fillId="0" borderId="0" xfId="0" applyNumberFormat="1"/>
    <xf numFmtId="0" fontId="0" fillId="0" borderId="2" xfId="0" applyBorder="1"/>
    <xf numFmtId="0" fontId="0" fillId="0" borderId="11" xfId="0" applyBorder="1" applyAlignment="1">
      <alignment horizontal="left"/>
    </xf>
    <xf numFmtId="164" fontId="0" fillId="0" borderId="11" xfId="0" applyNumberFormat="1" applyBorder="1"/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3" fontId="0" fillId="0" borderId="0" xfId="0" applyNumberFormat="1"/>
    <xf numFmtId="3" fontId="13" fillId="0" borderId="0" xfId="0" applyNumberFormat="1" applyFont="1"/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164" fontId="0" fillId="0" borderId="0" xfId="0" applyNumberFormat="1"/>
    <xf numFmtId="3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0" fillId="0" borderId="11" xfId="0" applyBorder="1"/>
    <xf numFmtId="0" fontId="16" fillId="0" borderId="0" xfId="0" applyFont="1"/>
    <xf numFmtId="0" fontId="4" fillId="0" borderId="0" xfId="0" applyFont="1"/>
    <xf numFmtId="3" fontId="8" fillId="0" borderId="11" xfId="0" applyNumberFormat="1" applyFont="1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" xfId="0" applyBorder="1"/>
    <xf numFmtId="0" fontId="0" fillId="5" borderId="1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0" xfId="0" applyNumberFormat="1" applyAlignment="1">
      <alignment horizontal="center"/>
    </xf>
    <xf numFmtId="0" fontId="17" fillId="0" borderId="0" xfId="0" applyFont="1" applyAlignment="1">
      <alignment vertical="center"/>
    </xf>
    <xf numFmtId="1" fontId="0" fillId="0" borderId="0" xfId="0" applyNumberFormat="1" applyAlignment="1">
      <alignment vertical="center"/>
    </xf>
    <xf numFmtId="164" fontId="0" fillId="2" borderId="1" xfId="0" applyNumberFormat="1" applyFill="1" applyBorder="1"/>
    <xf numFmtId="164" fontId="0" fillId="4" borderId="1" xfId="0" applyNumberFormat="1" applyFill="1" applyBorder="1"/>
    <xf numFmtId="1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1" fontId="0" fillId="2" borderId="0" xfId="0" applyNumberFormat="1" applyFill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11" xfId="0" applyNumberFormat="1" applyBorder="1" applyAlignment="1">
      <alignment vertical="center"/>
    </xf>
    <xf numFmtId="1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3" borderId="0" xfId="0" applyFill="1"/>
    <xf numFmtId="0" fontId="0" fillId="0" borderId="11" xfId="0" applyBorder="1" applyAlignment="1">
      <alignment vertical="center"/>
    </xf>
    <xf numFmtId="0" fontId="0" fillId="3" borderId="2" xfId="0" applyFill="1" applyBorder="1"/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1" fillId="0" borderId="9" xfId="0" applyFont="1" applyBorder="1"/>
    <xf numFmtId="0" fontId="1" fillId="0" borderId="11" xfId="0" applyFont="1" applyBorder="1"/>
    <xf numFmtId="3" fontId="0" fillId="0" borderId="2" xfId="0" applyNumberFormat="1" applyBorder="1"/>
    <xf numFmtId="3" fontId="5" fillId="0" borderId="0" xfId="0" applyNumberFormat="1" applyFont="1" applyAlignment="1">
      <alignment horizontal="right"/>
    </xf>
    <xf numFmtId="164" fontId="5" fillId="0" borderId="11" xfId="0" applyNumberFormat="1" applyFont="1" applyBorder="1" applyAlignment="1">
      <alignment horizontal="right"/>
    </xf>
    <xf numFmtId="0" fontId="8" fillId="0" borderId="11" xfId="0" applyFont="1" applyBorder="1" applyAlignment="1">
      <alignment horizontal="center" vertical="center" wrapText="1"/>
    </xf>
    <xf numFmtId="166" fontId="8" fillId="0" borderId="0" xfId="0" applyNumberFormat="1" applyFont="1" applyAlignment="1">
      <alignment horizontal="right" wrapText="1"/>
    </xf>
    <xf numFmtId="0" fontId="8" fillId="0" borderId="11" xfId="0" applyFont="1" applyBorder="1" applyAlignment="1">
      <alignment horizontal="right" wrapText="1"/>
    </xf>
    <xf numFmtId="164" fontId="8" fillId="0" borderId="11" xfId="0" applyNumberFormat="1" applyFont="1" applyBorder="1" applyAlignment="1">
      <alignment horizontal="right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164" fontId="4" fillId="0" borderId="0" xfId="0" applyNumberFormat="1" applyFont="1"/>
    <xf numFmtId="3" fontId="9" fillId="0" borderId="11" xfId="0" applyNumberFormat="1" applyFont="1" applyBorder="1" applyAlignment="1">
      <alignment horizontal="left"/>
    </xf>
    <xf numFmtId="3" fontId="9" fillId="0" borderId="11" xfId="0" applyNumberFormat="1" applyFont="1" applyBorder="1" applyAlignment="1">
      <alignment horizontal="right"/>
    </xf>
    <xf numFmtId="3" fontId="13" fillId="0" borderId="16" xfId="0" applyNumberFormat="1" applyFont="1" applyBorder="1"/>
    <xf numFmtId="3" fontId="13" fillId="0" borderId="16" xfId="0" applyNumberFormat="1" applyFont="1" applyBorder="1" applyAlignment="1">
      <alignment horizontal="center" vertical="center" wrapText="1"/>
    </xf>
    <xf numFmtId="3" fontId="18" fillId="0" borderId="0" xfId="0" applyNumberFormat="1" applyFont="1"/>
    <xf numFmtId="3" fontId="1" fillId="0" borderId="0" xfId="0" applyNumberFormat="1" applyFont="1"/>
    <xf numFmtId="3" fontId="0" fillId="0" borderId="11" xfId="0" applyNumberFormat="1" applyBorder="1"/>
    <xf numFmtId="0" fontId="9" fillId="0" borderId="0" xfId="0" applyFont="1" applyAlignment="1">
      <alignment vertical="center"/>
    </xf>
    <xf numFmtId="167" fontId="12" fillId="0" borderId="11" xfId="0" applyNumberFormat="1" applyFont="1" applyBorder="1" applyAlignment="1">
      <alignment horizontal="center" vertical="center" wrapText="1"/>
    </xf>
    <xf numFmtId="167" fontId="12" fillId="0" borderId="2" xfId="0" applyNumberFormat="1" applyFont="1" applyBorder="1" applyAlignment="1">
      <alignment horizontal="center" vertical="center" wrapText="1"/>
    </xf>
    <xf numFmtId="167" fontId="12" fillId="0" borderId="0" xfId="0" applyNumberFormat="1" applyFont="1" applyAlignment="1">
      <alignment horizontal="center" vertical="center" wrapText="1"/>
    </xf>
    <xf numFmtId="167" fontId="12" fillId="0" borderId="8" xfId="0" applyNumberFormat="1" applyFont="1" applyBorder="1" applyAlignment="1">
      <alignment horizontal="center" vertical="center" wrapText="1"/>
    </xf>
    <xf numFmtId="167" fontId="8" fillId="0" borderId="0" xfId="0" applyNumberFormat="1" applyFont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1" xfId="0" applyFont="1" applyBorder="1"/>
    <xf numFmtId="0" fontId="0" fillId="0" borderId="16" xfId="0" applyBorder="1"/>
    <xf numFmtId="0" fontId="0" fillId="0" borderId="16" xfId="0" applyBorder="1" applyAlignment="1">
      <alignment horizontal="center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11" xfId="0" applyBorder="1" applyAlignment="1">
      <alignment horizontal="left"/>
    </xf>
    <xf numFmtId="0" fontId="0" fillId="0" borderId="0" xfId="0" applyAlignment="1">
      <alignment horizontal="left"/>
    </xf>
    <xf numFmtId="0" fontId="9" fillId="0" borderId="11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/>
    </xf>
    <xf numFmtId="0" fontId="8" fillId="0" borderId="16" xfId="1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15" fillId="0" borderId="0" xfId="0" applyFont="1" applyAlignment="1">
      <alignment horizontal="center" vertical="center"/>
    </xf>
  </cellXfs>
  <cellStyles count="5">
    <cellStyle name="Normal GHG Numbers (0.00)" xfId="4"/>
    <cellStyle name="Normale" xfId="0" builtinId="0"/>
    <cellStyle name="Normale 2" xfId="1"/>
    <cellStyle name="Normale_CRF-ITA1990" xfId="3"/>
    <cellStyle name="Percentuale" xfId="2" builtinId="5"/>
  </cellStyles>
  <dxfs count="8"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CFF99"/>
        </patternFill>
      </fill>
    </dxf>
    <dxf>
      <fill>
        <patternFill>
          <bgColor rgb="FFCCFF99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CFF99"/>
        </patternFill>
      </fill>
    </dxf>
    <dxf>
      <fill>
        <patternFill>
          <bgColor rgb="FFCCFF99"/>
        </patternFill>
      </fill>
    </dxf>
  </dxfs>
  <tableStyles count="0" defaultTableStyle="TableStyleMedium2" defaultPivotStyle="PivotStyleLight16"/>
  <colors>
    <mruColors>
      <color rgb="FF66CCFF"/>
      <color rgb="FFFF66FF"/>
      <color rgb="FF00CC99"/>
      <color rgb="FFCCFF99"/>
      <color rgb="FFFFFF66"/>
      <color rgb="FFFF9900"/>
      <color rgb="FFA9D18E"/>
      <color rgb="FF009900"/>
      <color rgb="FFFF33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10668379443506E-2"/>
          <c:y val="0.14364523996051926"/>
          <c:w val="0.93597671388891168"/>
          <c:h val="0.47519803695424156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'f1'!$I$3</c:f>
              <c:strCache>
                <c:ptCount val="1"/>
                <c:pt idx="0">
                  <c:v>Seminativi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dLbls>
            <c:delete val="1"/>
          </c:dLbls>
          <c:cat>
            <c:multiLvlStrRef>
              <c:f>'f1'!$A$4:$B$23</c:f>
              <c:multiLvlStrCache>
                <c:ptCount val="20"/>
                <c:lvl>
                  <c:pt idx="0">
                    <c:v>Emilia-Romagna</c:v>
                  </c:pt>
                  <c:pt idx="1">
                    <c:v>Lombardia</c:v>
                  </c:pt>
                  <c:pt idx="2">
                    <c:v>Piemonte</c:v>
                  </c:pt>
                  <c:pt idx="3">
                    <c:v>Veneto</c:v>
                  </c:pt>
                  <c:pt idx="4">
                    <c:v>Friuli Venezia Giulia</c:v>
                  </c:pt>
                  <c:pt idx="5">
                    <c:v>Trentino - Alto Adige</c:v>
                  </c:pt>
                  <c:pt idx="6">
                    <c:v>Liguria</c:v>
                  </c:pt>
                  <c:pt idx="7">
                    <c:v>Valle d'Aosta</c:v>
                  </c:pt>
                  <c:pt idx="8">
                    <c:v>Toscana</c:v>
                  </c:pt>
                  <c:pt idx="9">
                    <c:v>Lazio</c:v>
                  </c:pt>
                  <c:pt idx="10">
                    <c:v>Marche</c:v>
                  </c:pt>
                  <c:pt idx="11">
                    <c:v>Umbria</c:v>
                  </c:pt>
                  <c:pt idx="12">
                    <c:v>Puglia</c:v>
                  </c:pt>
                  <c:pt idx="13">
                    <c:v>Campania</c:v>
                  </c:pt>
                  <c:pt idx="14">
                    <c:v>Calabria</c:v>
                  </c:pt>
                  <c:pt idx="15">
                    <c:v>Basilicata</c:v>
                  </c:pt>
                  <c:pt idx="16">
                    <c:v>Abruzzo</c:v>
                  </c:pt>
                  <c:pt idx="17">
                    <c:v>Molise</c:v>
                  </c:pt>
                  <c:pt idx="18">
                    <c:v>Sicilia</c:v>
                  </c:pt>
                  <c:pt idx="19">
                    <c:v>Sardegna</c:v>
                  </c:pt>
                </c:lvl>
                <c:lvl>
                  <c:pt idx="0">
                    <c:v>Nord</c:v>
                  </c:pt>
                  <c:pt idx="8">
                    <c:v>Centro</c:v>
                  </c:pt>
                  <c:pt idx="12">
                    <c:v>Sud</c:v>
                  </c:pt>
                  <c:pt idx="18">
                    <c:v>Isole</c:v>
                  </c:pt>
                </c:lvl>
              </c:multiLvlStrCache>
            </c:multiLvlStrRef>
          </c:cat>
          <c:val>
            <c:numRef>
              <c:f>'f1'!$I$4:$I$23</c:f>
              <c:numCache>
                <c:formatCode>0.0</c:formatCode>
                <c:ptCount val="20"/>
                <c:pt idx="0">
                  <c:v>6.4325370431724513</c:v>
                </c:pt>
                <c:pt idx="1">
                  <c:v>5.2780081387909421</c:v>
                </c:pt>
                <c:pt idx="2">
                  <c:v>2.7249992533504188</c:v>
                </c:pt>
                <c:pt idx="3">
                  <c:v>4.3576023604500715</c:v>
                </c:pt>
                <c:pt idx="4">
                  <c:v>1.2201767179425127</c:v>
                </c:pt>
                <c:pt idx="5">
                  <c:v>4.9607312609407136E-2</c:v>
                </c:pt>
                <c:pt idx="6">
                  <c:v>4.3320018772533032E-2</c:v>
                </c:pt>
                <c:pt idx="7">
                  <c:v>1.7835225514280985E-4</c:v>
                </c:pt>
                <c:pt idx="8">
                  <c:v>3.4635390620897439</c:v>
                </c:pt>
                <c:pt idx="9">
                  <c:v>3.2268914531752184</c:v>
                </c:pt>
                <c:pt idx="10">
                  <c:v>2.6151042561532378</c:v>
                </c:pt>
                <c:pt idx="11">
                  <c:v>1.616439126943247</c:v>
                </c:pt>
                <c:pt idx="12">
                  <c:v>4.464820114887031</c:v>
                </c:pt>
                <c:pt idx="13">
                  <c:v>2.0501025211872945</c:v>
                </c:pt>
                <c:pt idx="14">
                  <c:v>1.3816262538682962</c:v>
                </c:pt>
                <c:pt idx="15">
                  <c:v>2.5364646434839226</c:v>
                </c:pt>
                <c:pt idx="16">
                  <c:v>1.3088601178926993</c:v>
                </c:pt>
                <c:pt idx="17">
                  <c:v>1.1341209727189656</c:v>
                </c:pt>
                <c:pt idx="18">
                  <c:v>5.8950495815895483</c:v>
                </c:pt>
                <c:pt idx="19">
                  <c:v>3.4869196460626859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2E-4B68-BF73-D1D71B057E69}"/>
            </c:ext>
          </c:extLst>
        </c:ser>
        <c:ser>
          <c:idx val="0"/>
          <c:order val="1"/>
          <c:tx>
            <c:strRef>
              <c:f>'f1'!$E$3</c:f>
              <c:strCache>
                <c:ptCount val="1"/>
                <c:pt idx="0">
                  <c:v>Misto Prati e agroforestale</c:v>
                </c:pt>
              </c:strCache>
            </c:strRef>
          </c:tx>
          <c:spPr>
            <a:solidFill>
              <a:srgbClr val="CCFF99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dLbls>
            <c:delete val="1"/>
          </c:dLbls>
          <c:cat>
            <c:multiLvlStrRef>
              <c:f>'f1'!$A$4:$B$23</c:f>
              <c:multiLvlStrCache>
                <c:ptCount val="20"/>
                <c:lvl>
                  <c:pt idx="0">
                    <c:v>Emilia-Romagna</c:v>
                  </c:pt>
                  <c:pt idx="1">
                    <c:v>Lombardia</c:v>
                  </c:pt>
                  <c:pt idx="2">
                    <c:v>Piemonte</c:v>
                  </c:pt>
                  <c:pt idx="3">
                    <c:v>Veneto</c:v>
                  </c:pt>
                  <c:pt idx="4">
                    <c:v>Friuli Venezia Giulia</c:v>
                  </c:pt>
                  <c:pt idx="5">
                    <c:v>Trentino - Alto Adige</c:v>
                  </c:pt>
                  <c:pt idx="6">
                    <c:v>Liguria</c:v>
                  </c:pt>
                  <c:pt idx="7">
                    <c:v>Valle d'Aosta</c:v>
                  </c:pt>
                  <c:pt idx="8">
                    <c:v>Toscana</c:v>
                  </c:pt>
                  <c:pt idx="9">
                    <c:v>Lazio</c:v>
                  </c:pt>
                  <c:pt idx="10">
                    <c:v>Marche</c:v>
                  </c:pt>
                  <c:pt idx="11">
                    <c:v>Umbria</c:v>
                  </c:pt>
                  <c:pt idx="12">
                    <c:v>Puglia</c:v>
                  </c:pt>
                  <c:pt idx="13">
                    <c:v>Campania</c:v>
                  </c:pt>
                  <c:pt idx="14">
                    <c:v>Calabria</c:v>
                  </c:pt>
                  <c:pt idx="15">
                    <c:v>Basilicata</c:v>
                  </c:pt>
                  <c:pt idx="16">
                    <c:v>Abruzzo</c:v>
                  </c:pt>
                  <c:pt idx="17">
                    <c:v>Molise</c:v>
                  </c:pt>
                  <c:pt idx="18">
                    <c:v>Sicilia</c:v>
                  </c:pt>
                  <c:pt idx="19">
                    <c:v>Sardegna</c:v>
                  </c:pt>
                </c:lvl>
                <c:lvl>
                  <c:pt idx="0">
                    <c:v>Nord</c:v>
                  </c:pt>
                  <c:pt idx="8">
                    <c:v>Centro</c:v>
                  </c:pt>
                  <c:pt idx="12">
                    <c:v>Sud</c:v>
                  </c:pt>
                  <c:pt idx="18">
                    <c:v>Isole</c:v>
                  </c:pt>
                </c:lvl>
              </c:multiLvlStrCache>
            </c:multiLvlStrRef>
          </c:cat>
          <c:val>
            <c:numRef>
              <c:f>'f1'!$E$4:$E$23</c:f>
              <c:numCache>
                <c:formatCode>0.0</c:formatCode>
                <c:ptCount val="20"/>
                <c:pt idx="0">
                  <c:v>3.0837559384649342</c:v>
                </c:pt>
                <c:pt idx="1">
                  <c:v>1.1647129713634583</c:v>
                </c:pt>
                <c:pt idx="2">
                  <c:v>2.8588216441805501</c:v>
                </c:pt>
                <c:pt idx="3">
                  <c:v>1.7555042689887499</c:v>
                </c:pt>
                <c:pt idx="4">
                  <c:v>0.62152566592045988</c:v>
                </c:pt>
                <c:pt idx="5">
                  <c:v>0.80159711701935066</c:v>
                </c:pt>
                <c:pt idx="6">
                  <c:v>0.41924426914543822</c:v>
                </c:pt>
                <c:pt idx="7">
                  <c:v>0.15946058359702306</c:v>
                </c:pt>
                <c:pt idx="8">
                  <c:v>2.2741185736660374</c:v>
                </c:pt>
                <c:pt idx="9">
                  <c:v>2.06765580524111</c:v>
                </c:pt>
                <c:pt idx="10">
                  <c:v>1.1866184360460295</c:v>
                </c:pt>
                <c:pt idx="11">
                  <c:v>0.91774641074276675</c:v>
                </c:pt>
                <c:pt idx="12">
                  <c:v>2.0247873389506137</c:v>
                </c:pt>
                <c:pt idx="13">
                  <c:v>1.9577921435486765</c:v>
                </c:pt>
                <c:pt idx="14">
                  <c:v>1.6178001873149592</c:v>
                </c:pt>
                <c:pt idx="15">
                  <c:v>0.89095674064842534</c:v>
                </c:pt>
                <c:pt idx="16">
                  <c:v>1.3488549015905136</c:v>
                </c:pt>
                <c:pt idx="17">
                  <c:v>0.50848849129158402</c:v>
                </c:pt>
                <c:pt idx="18">
                  <c:v>2.5712017974119008</c:v>
                </c:pt>
                <c:pt idx="19">
                  <c:v>3.2110806990714948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A2E-4B68-BF73-D1D71B057E69}"/>
            </c:ext>
          </c:extLst>
        </c:ser>
        <c:ser>
          <c:idx val="2"/>
          <c:order val="2"/>
          <c:tx>
            <c:strRef>
              <c:f>'f1'!$G$3</c:f>
              <c:strCache>
                <c:ptCount val="1"/>
                <c:pt idx="0">
                  <c:v>Oliveti </c:v>
                </c:pt>
              </c:strCache>
            </c:strRef>
          </c:tx>
          <c:spPr>
            <a:solidFill>
              <a:srgbClr val="00CC99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dLbls>
            <c:delete val="1"/>
          </c:dLbls>
          <c:cat>
            <c:multiLvlStrRef>
              <c:f>'f1'!$A$4:$B$23</c:f>
              <c:multiLvlStrCache>
                <c:ptCount val="20"/>
                <c:lvl>
                  <c:pt idx="0">
                    <c:v>Emilia-Romagna</c:v>
                  </c:pt>
                  <c:pt idx="1">
                    <c:v>Lombardia</c:v>
                  </c:pt>
                  <c:pt idx="2">
                    <c:v>Piemonte</c:v>
                  </c:pt>
                  <c:pt idx="3">
                    <c:v>Veneto</c:v>
                  </c:pt>
                  <c:pt idx="4">
                    <c:v>Friuli Venezia Giulia</c:v>
                  </c:pt>
                  <c:pt idx="5">
                    <c:v>Trentino - Alto Adige</c:v>
                  </c:pt>
                  <c:pt idx="6">
                    <c:v>Liguria</c:v>
                  </c:pt>
                  <c:pt idx="7">
                    <c:v>Valle d'Aosta</c:v>
                  </c:pt>
                  <c:pt idx="8">
                    <c:v>Toscana</c:v>
                  </c:pt>
                  <c:pt idx="9">
                    <c:v>Lazio</c:v>
                  </c:pt>
                  <c:pt idx="10">
                    <c:v>Marche</c:v>
                  </c:pt>
                  <c:pt idx="11">
                    <c:v>Umbria</c:v>
                  </c:pt>
                  <c:pt idx="12">
                    <c:v>Puglia</c:v>
                  </c:pt>
                  <c:pt idx="13">
                    <c:v>Campania</c:v>
                  </c:pt>
                  <c:pt idx="14">
                    <c:v>Calabria</c:v>
                  </c:pt>
                  <c:pt idx="15">
                    <c:v>Basilicata</c:v>
                  </c:pt>
                  <c:pt idx="16">
                    <c:v>Abruzzo</c:v>
                  </c:pt>
                  <c:pt idx="17">
                    <c:v>Molise</c:v>
                  </c:pt>
                  <c:pt idx="18">
                    <c:v>Sicilia</c:v>
                  </c:pt>
                  <c:pt idx="19">
                    <c:v>Sardegna</c:v>
                  </c:pt>
                </c:lvl>
                <c:lvl>
                  <c:pt idx="0">
                    <c:v>Nord</c:v>
                  </c:pt>
                  <c:pt idx="8">
                    <c:v>Centro</c:v>
                  </c:pt>
                  <c:pt idx="12">
                    <c:v>Sud</c:v>
                  </c:pt>
                  <c:pt idx="18">
                    <c:v>Isole</c:v>
                  </c:pt>
                </c:lvl>
              </c:multiLvlStrCache>
            </c:multiLvlStrRef>
          </c:cat>
          <c:val>
            <c:numRef>
              <c:f>'f1'!$G$4:$G$23</c:f>
              <c:numCache>
                <c:formatCode>0.0</c:formatCode>
                <c:ptCount val="20"/>
                <c:pt idx="0">
                  <c:v>4.4550419365085763E-3</c:v>
                </c:pt>
                <c:pt idx="1">
                  <c:v>3.2920919522979914E-3</c:v>
                </c:pt>
                <c:pt idx="2">
                  <c:v>0</c:v>
                </c:pt>
                <c:pt idx="3">
                  <c:v>1.4680509839274292E-2</c:v>
                </c:pt>
                <c:pt idx="4">
                  <c:v>0</c:v>
                </c:pt>
                <c:pt idx="5">
                  <c:v>0</c:v>
                </c:pt>
                <c:pt idx="6">
                  <c:v>0.10499744477187607</c:v>
                </c:pt>
                <c:pt idx="7">
                  <c:v>0</c:v>
                </c:pt>
                <c:pt idx="8">
                  <c:v>0.52797153563135746</c:v>
                </c:pt>
                <c:pt idx="9">
                  <c:v>0.61994792626248429</c:v>
                </c:pt>
                <c:pt idx="10">
                  <c:v>1.2540621070895391E-3</c:v>
                </c:pt>
                <c:pt idx="11">
                  <c:v>0.19347668491431189</c:v>
                </c:pt>
                <c:pt idx="12">
                  <c:v>2.5399226231131236</c:v>
                </c:pt>
                <c:pt idx="13">
                  <c:v>0.39482392506092806</c:v>
                </c:pt>
                <c:pt idx="14">
                  <c:v>1.2520504651193201</c:v>
                </c:pt>
                <c:pt idx="15">
                  <c:v>0.1763851198795775</c:v>
                </c:pt>
                <c:pt idx="16">
                  <c:v>0.28086979383963595</c:v>
                </c:pt>
                <c:pt idx="17">
                  <c:v>8.9206539079723118E-2</c:v>
                </c:pt>
                <c:pt idx="18">
                  <c:v>1.1438890726788165</c:v>
                </c:pt>
                <c:pt idx="19">
                  <c:v>0.2672802388746528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A2E-4B68-BF73-D1D71B057E69}"/>
            </c:ext>
          </c:extLst>
        </c:ser>
        <c:ser>
          <c:idx val="3"/>
          <c:order val="3"/>
          <c:tx>
            <c:strRef>
              <c:f>'f1'!$H$3</c:f>
              <c:strCache>
                <c:ptCount val="1"/>
                <c:pt idx="0">
                  <c:v>Risaie</c:v>
                </c:pt>
              </c:strCache>
            </c:strRef>
          </c:tx>
          <c:spPr>
            <a:solidFill>
              <a:srgbClr val="66CCFF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dLbls>
            <c:delete val="1"/>
          </c:dLbls>
          <c:cat>
            <c:multiLvlStrRef>
              <c:f>'f1'!$A$4:$B$23</c:f>
              <c:multiLvlStrCache>
                <c:ptCount val="20"/>
                <c:lvl>
                  <c:pt idx="0">
                    <c:v>Emilia-Romagna</c:v>
                  </c:pt>
                  <c:pt idx="1">
                    <c:v>Lombardia</c:v>
                  </c:pt>
                  <c:pt idx="2">
                    <c:v>Piemonte</c:v>
                  </c:pt>
                  <c:pt idx="3">
                    <c:v>Veneto</c:v>
                  </c:pt>
                  <c:pt idx="4">
                    <c:v>Friuli Venezia Giulia</c:v>
                  </c:pt>
                  <c:pt idx="5">
                    <c:v>Trentino - Alto Adige</c:v>
                  </c:pt>
                  <c:pt idx="6">
                    <c:v>Liguria</c:v>
                  </c:pt>
                  <c:pt idx="7">
                    <c:v>Valle d'Aosta</c:v>
                  </c:pt>
                  <c:pt idx="8">
                    <c:v>Toscana</c:v>
                  </c:pt>
                  <c:pt idx="9">
                    <c:v>Lazio</c:v>
                  </c:pt>
                  <c:pt idx="10">
                    <c:v>Marche</c:v>
                  </c:pt>
                  <c:pt idx="11">
                    <c:v>Umbria</c:v>
                  </c:pt>
                  <c:pt idx="12">
                    <c:v>Puglia</c:v>
                  </c:pt>
                  <c:pt idx="13">
                    <c:v>Campania</c:v>
                  </c:pt>
                  <c:pt idx="14">
                    <c:v>Calabria</c:v>
                  </c:pt>
                  <c:pt idx="15">
                    <c:v>Basilicata</c:v>
                  </c:pt>
                  <c:pt idx="16">
                    <c:v>Abruzzo</c:v>
                  </c:pt>
                  <c:pt idx="17">
                    <c:v>Molise</c:v>
                  </c:pt>
                  <c:pt idx="18">
                    <c:v>Sicilia</c:v>
                  </c:pt>
                  <c:pt idx="19">
                    <c:v>Sardegna</c:v>
                  </c:pt>
                </c:lvl>
                <c:lvl>
                  <c:pt idx="0">
                    <c:v>Nord</c:v>
                  </c:pt>
                  <c:pt idx="8">
                    <c:v>Centro</c:v>
                  </c:pt>
                  <c:pt idx="12">
                    <c:v>Sud</c:v>
                  </c:pt>
                  <c:pt idx="18">
                    <c:v>Isole</c:v>
                  </c:pt>
                </c:lvl>
              </c:multiLvlStrCache>
            </c:multiLvlStrRef>
          </c:cat>
          <c:val>
            <c:numRef>
              <c:f>'f1'!$H$4:$H$23</c:f>
              <c:numCache>
                <c:formatCode>0.0</c:formatCode>
                <c:ptCount val="20"/>
                <c:pt idx="0">
                  <c:v>0.11937771166830202</c:v>
                </c:pt>
                <c:pt idx="1">
                  <c:v>0.97960285057692886</c:v>
                </c:pt>
                <c:pt idx="2">
                  <c:v>1.1191755378658508</c:v>
                </c:pt>
                <c:pt idx="3">
                  <c:v>6.0457850355608522E-2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3.0983873734526531E-3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5.8145741273467003E-3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4.2925779070061287E-2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A2E-4B68-BF73-D1D71B057E69}"/>
            </c:ext>
          </c:extLst>
        </c:ser>
        <c:ser>
          <c:idx val="1"/>
          <c:order val="4"/>
          <c:tx>
            <c:strRef>
              <c:f>'f1'!$F$3</c:f>
              <c:strCache>
                <c:ptCount val="1"/>
                <c:pt idx="0">
                  <c:v>Frutteti 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dLbls>
            <c:delete val="1"/>
          </c:dLbls>
          <c:cat>
            <c:multiLvlStrRef>
              <c:f>'f1'!$A$4:$B$23</c:f>
              <c:multiLvlStrCache>
                <c:ptCount val="20"/>
                <c:lvl>
                  <c:pt idx="0">
                    <c:v>Emilia-Romagna</c:v>
                  </c:pt>
                  <c:pt idx="1">
                    <c:v>Lombardia</c:v>
                  </c:pt>
                  <c:pt idx="2">
                    <c:v>Piemonte</c:v>
                  </c:pt>
                  <c:pt idx="3">
                    <c:v>Veneto</c:v>
                  </c:pt>
                  <c:pt idx="4">
                    <c:v>Friuli Venezia Giulia</c:v>
                  </c:pt>
                  <c:pt idx="5">
                    <c:v>Trentino - Alto Adige</c:v>
                  </c:pt>
                  <c:pt idx="6">
                    <c:v>Liguria</c:v>
                  </c:pt>
                  <c:pt idx="7">
                    <c:v>Valle d'Aosta</c:v>
                  </c:pt>
                  <c:pt idx="8">
                    <c:v>Toscana</c:v>
                  </c:pt>
                  <c:pt idx="9">
                    <c:v>Lazio</c:v>
                  </c:pt>
                  <c:pt idx="10">
                    <c:v>Marche</c:v>
                  </c:pt>
                  <c:pt idx="11">
                    <c:v>Umbria</c:v>
                  </c:pt>
                  <c:pt idx="12">
                    <c:v>Puglia</c:v>
                  </c:pt>
                  <c:pt idx="13">
                    <c:v>Campania</c:v>
                  </c:pt>
                  <c:pt idx="14">
                    <c:v>Calabria</c:v>
                  </c:pt>
                  <c:pt idx="15">
                    <c:v>Basilicata</c:v>
                  </c:pt>
                  <c:pt idx="16">
                    <c:v>Abruzzo</c:v>
                  </c:pt>
                  <c:pt idx="17">
                    <c:v>Molise</c:v>
                  </c:pt>
                  <c:pt idx="18">
                    <c:v>Sicilia</c:v>
                  </c:pt>
                  <c:pt idx="19">
                    <c:v>Sardegna</c:v>
                  </c:pt>
                </c:lvl>
                <c:lvl>
                  <c:pt idx="0">
                    <c:v>Nord</c:v>
                  </c:pt>
                  <c:pt idx="8">
                    <c:v>Centro</c:v>
                  </c:pt>
                  <c:pt idx="12">
                    <c:v>Sud</c:v>
                  </c:pt>
                  <c:pt idx="18">
                    <c:v>Isole</c:v>
                  </c:pt>
                </c:lvl>
              </c:multiLvlStrCache>
            </c:multiLvlStrRef>
          </c:cat>
          <c:val>
            <c:numRef>
              <c:f>'f1'!$F$4:$F$23</c:f>
              <c:numCache>
                <c:formatCode>0.0</c:formatCode>
                <c:ptCount val="20"/>
                <c:pt idx="0">
                  <c:v>5.7748126169159662E-2</c:v>
                </c:pt>
                <c:pt idx="1">
                  <c:v>6.9107551606282886E-3</c:v>
                </c:pt>
                <c:pt idx="2">
                  <c:v>8.4537190526804792E-2</c:v>
                </c:pt>
                <c:pt idx="3">
                  <c:v>4.6318804965623503E-2</c:v>
                </c:pt>
                <c:pt idx="4">
                  <c:v>7.742577781810684E-4</c:v>
                </c:pt>
                <c:pt idx="5">
                  <c:v>0.182209607313811</c:v>
                </c:pt>
                <c:pt idx="6">
                  <c:v>0</c:v>
                </c:pt>
                <c:pt idx="7">
                  <c:v>1.19975195189434E-3</c:v>
                </c:pt>
                <c:pt idx="8">
                  <c:v>1.0733443171164451E-2</c:v>
                </c:pt>
                <c:pt idx="9">
                  <c:v>0.1887533020765175</c:v>
                </c:pt>
                <c:pt idx="10">
                  <c:v>1.8840218520642614E-3</c:v>
                </c:pt>
                <c:pt idx="11">
                  <c:v>5.7573705282742082E-4</c:v>
                </c:pt>
                <c:pt idx="12">
                  <c:v>0.12077478112405129</c:v>
                </c:pt>
                <c:pt idx="13">
                  <c:v>0.31083488121197028</c:v>
                </c:pt>
                <c:pt idx="14">
                  <c:v>0.29250089640843419</c:v>
                </c:pt>
                <c:pt idx="15">
                  <c:v>6.8351058239198514E-2</c:v>
                </c:pt>
                <c:pt idx="16">
                  <c:v>8.4170405282198209E-3</c:v>
                </c:pt>
                <c:pt idx="17">
                  <c:v>1.1272429875551055E-3</c:v>
                </c:pt>
                <c:pt idx="18">
                  <c:v>0.63442279126792656</c:v>
                </c:pt>
                <c:pt idx="19">
                  <c:v>5.5176057029461642E-2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A2E-4B68-BF73-D1D71B057E69}"/>
            </c:ext>
          </c:extLst>
        </c:ser>
        <c:ser>
          <c:idx val="5"/>
          <c:order val="5"/>
          <c:tx>
            <c:strRef>
              <c:f>'f1'!$J$3</c:f>
              <c:strCache>
                <c:ptCount val="1"/>
                <c:pt idx="0">
                  <c:v>Vigneti</c:v>
                </c:pt>
              </c:strCache>
            </c:strRef>
          </c:tx>
          <c:spPr>
            <a:solidFill>
              <a:srgbClr val="FF66FF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1.734304543877905E-3"/>
                  <c:y val="-2.712477396021699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(51.7)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9-6A2E-4B68-BF73-D1D71B057E69}"/>
                </c:ext>
              </c:extLst>
            </c:dLbl>
            <c:dLbl>
              <c:idx val="1"/>
              <c:layout>
                <c:manualLayout>
                  <c:x val="5.4824561403508769E-3"/>
                  <c:y val="-3.91802290536467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(53.3)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8-6A2E-4B68-BF73-D1D71B057E69}"/>
                </c:ext>
              </c:extLst>
            </c:dLbl>
            <c:dLbl>
              <c:idx val="2"/>
              <c:layout>
                <c:manualLayout>
                  <c:x val="1.6574599686667074E-3"/>
                  <c:y val="-3.164548940728203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(51.8)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5.2190405705100813E-2"/>
                      <c:h val="4.8839747835258913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17-6A2E-4B68-BF73-D1D71B057E69}"/>
                </c:ext>
              </c:extLst>
            </c:dLbl>
            <c:dLbl>
              <c:idx val="3"/>
              <c:layout>
                <c:manualLayout>
                  <c:x val="7.7054326478773992E-3"/>
                  <c:y val="-3.91802042874298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(51.1)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4.8747939937740341E-2"/>
                      <c:h val="6.9936877049247351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16-6A2E-4B68-BF73-D1D71B057E69}"/>
                </c:ext>
              </c:extLst>
            </c:dLbl>
            <c:dLbl>
              <c:idx val="4"/>
              <c:layout>
                <c:manualLayout>
                  <c:x val="3.3362065780639123E-3"/>
                  <c:y val="-2.26038171349485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(51.1)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>
                    <c:manualLayout>
                      <c:w val="5.0787910232151214E-2"/>
                      <c:h val="7.8978503855242396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15-6A2E-4B68-BF73-D1D71B057E69}"/>
                </c:ext>
              </c:extLst>
            </c:dLbl>
            <c:dLbl>
              <c:idx val="5"/>
              <c:layout>
                <c:manualLayout>
                  <c:x val="-3.4686090877558101E-3"/>
                  <c:y val="-2.712477396021699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(47.6)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4-6A2E-4B68-BF73-D1D71B057E69}"/>
                </c:ext>
              </c:extLst>
            </c:dLbl>
            <c:dLbl>
              <c:idx val="6"/>
              <c:layout>
                <c:manualLayout>
                  <c:x val="-1.734304543877905E-3"/>
                  <c:y val="-3.013863773357444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(49.6)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3-6A2E-4B68-BF73-D1D71B057E69}"/>
                </c:ext>
              </c:extLst>
            </c:dLbl>
            <c:dLbl>
              <c:idx val="7"/>
              <c:layout>
                <c:manualLayout>
                  <c:x val="0"/>
                  <c:y val="-3.315250150693188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(48.7)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6A2E-4B68-BF73-D1D71B057E69}"/>
                </c:ext>
              </c:extLst>
            </c:dLbl>
            <c:dLbl>
              <c:idx val="8"/>
              <c:layout>
                <c:manualLayout>
                  <c:x val="0"/>
                  <c:y val="-2.712477396021699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(50.7)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6A2E-4B68-BF73-D1D71B057E69}"/>
                </c:ext>
              </c:extLst>
            </c:dLbl>
            <c:dLbl>
              <c:idx val="9"/>
              <c:layout>
                <c:manualLayout>
                  <c:x val="1.734304543877905E-3"/>
                  <c:y val="-3.013863773357449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(51.0)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6A2E-4B68-BF73-D1D71B057E69}"/>
                </c:ext>
              </c:extLst>
            </c:dLbl>
            <c:dLbl>
              <c:idx val="10"/>
              <c:layout>
                <c:manualLayout>
                  <c:x val="1.7343045438779686E-3"/>
                  <c:y val="-3.315250150693188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(51.6)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6A2E-4B68-BF73-D1D71B057E69}"/>
                </c:ext>
              </c:extLst>
            </c:dLbl>
            <c:dLbl>
              <c:idx val="11"/>
              <c:layout>
                <c:manualLayout>
                  <c:x val="-6.3590432006759589E-17"/>
                  <c:y val="-1.808318264014466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(51.3)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6A2E-4B68-BF73-D1D71B057E69}"/>
                </c:ext>
              </c:extLst>
            </c:dLbl>
            <c:dLbl>
              <c:idx val="12"/>
              <c:layout>
                <c:manualLayout>
                  <c:x val="0"/>
                  <c:y val="-5.424954792043402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(50.6)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6A2E-4B68-BF73-D1D71B057E69}"/>
                </c:ext>
              </c:extLst>
            </c:dLbl>
            <c:dLbl>
              <c:idx val="13"/>
              <c:layout>
                <c:manualLayout>
                  <c:x val="1.734304543877905E-3"/>
                  <c:y val="-3.61663652802893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(50.4)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6A2E-4B68-BF73-D1D71B057E69}"/>
                </c:ext>
              </c:extLst>
            </c:dLbl>
            <c:dLbl>
              <c:idx val="14"/>
              <c:layout>
                <c:manualLayout>
                  <c:x val="1.7343045438777778E-3"/>
                  <c:y val="-3.918022905364677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(50.4)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6A2E-4B68-BF73-D1D71B057E69}"/>
                </c:ext>
              </c:extLst>
            </c:dLbl>
            <c:dLbl>
              <c:idx val="15"/>
              <c:layout>
                <c:manualLayout>
                  <c:x val="-3.4686090877558101E-3"/>
                  <c:y val="-3.61663652802893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(51.7)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6A2E-4B68-BF73-D1D71B057E69}"/>
                </c:ext>
              </c:extLst>
            </c:dLbl>
            <c:dLbl>
              <c:idx val="16"/>
              <c:layout>
                <c:manualLayout>
                  <c:x val="-1.7343045438780321E-3"/>
                  <c:y val="-2.712477396021699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(50.5)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6A2E-4B68-BF73-D1D71B057E69}"/>
                </c:ext>
              </c:extLst>
            </c:dLbl>
            <c:dLbl>
              <c:idx val="17"/>
              <c:layout>
                <c:manualLayout>
                  <c:x val="0"/>
                  <c:y val="-2.712477396021705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(51.5)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6A2E-4B68-BF73-D1D71B057E69}"/>
                </c:ext>
              </c:extLst>
            </c:dLbl>
            <c:dLbl>
              <c:idx val="18"/>
              <c:layout>
                <c:manualLayout>
                  <c:x val="6.7070543674475512E-4"/>
                  <c:y val="-5.42494898930213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(50.3)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6A2E-4B68-BF73-D1D71B057E69}"/>
                </c:ext>
              </c:extLst>
            </c:dLbl>
            <c:dLbl>
              <c:idx val="19"/>
              <c:layout>
                <c:manualLayout>
                  <c:x val="-1.2718086401351918E-16"/>
                  <c:y val="-4.52079566003616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(50.9)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6A2E-4B68-BF73-D1D71B057E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'f1'!$A$4:$B$23</c:f>
              <c:multiLvlStrCache>
                <c:ptCount val="20"/>
                <c:lvl>
                  <c:pt idx="0">
                    <c:v>Emilia-Romagna</c:v>
                  </c:pt>
                  <c:pt idx="1">
                    <c:v>Lombardia</c:v>
                  </c:pt>
                  <c:pt idx="2">
                    <c:v>Piemonte</c:v>
                  </c:pt>
                  <c:pt idx="3">
                    <c:v>Veneto</c:v>
                  </c:pt>
                  <c:pt idx="4">
                    <c:v>Friuli Venezia Giulia</c:v>
                  </c:pt>
                  <c:pt idx="5">
                    <c:v>Trentino - Alto Adige</c:v>
                  </c:pt>
                  <c:pt idx="6">
                    <c:v>Liguria</c:v>
                  </c:pt>
                  <c:pt idx="7">
                    <c:v>Valle d'Aosta</c:v>
                  </c:pt>
                  <c:pt idx="8">
                    <c:v>Toscana</c:v>
                  </c:pt>
                  <c:pt idx="9">
                    <c:v>Lazio</c:v>
                  </c:pt>
                  <c:pt idx="10">
                    <c:v>Marche</c:v>
                  </c:pt>
                  <c:pt idx="11">
                    <c:v>Umbria</c:v>
                  </c:pt>
                  <c:pt idx="12">
                    <c:v>Puglia</c:v>
                  </c:pt>
                  <c:pt idx="13">
                    <c:v>Campania</c:v>
                  </c:pt>
                  <c:pt idx="14">
                    <c:v>Calabria</c:v>
                  </c:pt>
                  <c:pt idx="15">
                    <c:v>Basilicata</c:v>
                  </c:pt>
                  <c:pt idx="16">
                    <c:v>Abruzzo</c:v>
                  </c:pt>
                  <c:pt idx="17">
                    <c:v>Molise</c:v>
                  </c:pt>
                  <c:pt idx="18">
                    <c:v>Sicilia</c:v>
                  </c:pt>
                  <c:pt idx="19">
                    <c:v>Sardegna</c:v>
                  </c:pt>
                </c:lvl>
                <c:lvl>
                  <c:pt idx="0">
                    <c:v>Nord</c:v>
                  </c:pt>
                  <c:pt idx="8">
                    <c:v>Centro</c:v>
                  </c:pt>
                  <c:pt idx="12">
                    <c:v>Sud</c:v>
                  </c:pt>
                  <c:pt idx="18">
                    <c:v>Isole</c:v>
                  </c:pt>
                </c:lvl>
              </c:multiLvlStrCache>
            </c:multiLvlStrRef>
          </c:cat>
          <c:val>
            <c:numRef>
              <c:f>'f1'!$J$4:$J$23</c:f>
              <c:numCache>
                <c:formatCode>0.0</c:formatCode>
                <c:ptCount val="20"/>
                <c:pt idx="0">
                  <c:v>2.0561205153776133E-2</c:v>
                </c:pt>
                <c:pt idx="1">
                  <c:v>8.6274314349878922E-2</c:v>
                </c:pt>
                <c:pt idx="2">
                  <c:v>0.32996932401495055</c:v>
                </c:pt>
                <c:pt idx="3">
                  <c:v>0.38693519281147093</c:v>
                </c:pt>
                <c:pt idx="4">
                  <c:v>7.4939809565666898E-2</c:v>
                </c:pt>
                <c:pt idx="5">
                  <c:v>7.7779423615861473E-2</c:v>
                </c:pt>
                <c:pt idx="6">
                  <c:v>2.2486309916709053E-3</c:v>
                </c:pt>
                <c:pt idx="7">
                  <c:v>1.8709451873366951E-3</c:v>
                </c:pt>
                <c:pt idx="8">
                  <c:v>0.35255354243947001</c:v>
                </c:pt>
                <c:pt idx="9">
                  <c:v>7.4719155610645516E-2</c:v>
                </c:pt>
                <c:pt idx="10">
                  <c:v>3.1421217125254357E-2</c:v>
                </c:pt>
                <c:pt idx="11">
                  <c:v>3.1693172703521337E-2</c:v>
                </c:pt>
                <c:pt idx="12">
                  <c:v>0.73780264798721817</c:v>
                </c:pt>
                <c:pt idx="13">
                  <c:v>6.6735752698978352E-3</c:v>
                </c:pt>
                <c:pt idx="14">
                  <c:v>2.3374645378785967E-2</c:v>
                </c:pt>
                <c:pt idx="15">
                  <c:v>8.0095513201345753E-3</c:v>
                </c:pt>
                <c:pt idx="16">
                  <c:v>0.11068537146573694</c:v>
                </c:pt>
                <c:pt idx="17">
                  <c:v>2.6008522513376701E-2</c:v>
                </c:pt>
                <c:pt idx="18">
                  <c:v>0.82257864040422168</c:v>
                </c:pt>
                <c:pt idx="19">
                  <c:v>4.7604667577634215E-2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A2E-4B68-BF73-D1D71B057E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1647104"/>
        <c:axId val="121649408"/>
      </c:barChart>
      <c:catAx>
        <c:axId val="12164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1649408"/>
        <c:crosses val="autoZero"/>
        <c:auto val="1"/>
        <c:lblAlgn val="ctr"/>
        <c:lblOffset val="100"/>
        <c:noMultiLvlLbl val="0"/>
      </c:catAx>
      <c:valAx>
        <c:axId val="12164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1647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998319921548268E-2"/>
          <c:y val="7.5701707995455125E-3"/>
          <c:w val="0.90196710512930056"/>
          <c:h val="0.109345181151421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10668379443506E-2"/>
          <c:y val="8.0008828441899313E-2"/>
          <c:w val="0.93597671388891168"/>
          <c:h val="0.53883440706275354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'f2'!$D$3</c:f>
              <c:strCache>
                <c:ptCount val="1"/>
                <c:pt idx="0">
                  <c:v>delta-</c:v>
                </c:pt>
              </c:strCache>
            </c:strRef>
          </c:tx>
          <c:spPr>
            <a:solidFill>
              <a:srgbClr val="FF3300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'f2'!$A$4:$B$23</c:f>
              <c:multiLvlStrCache>
                <c:ptCount val="20"/>
                <c:lvl>
                  <c:pt idx="0">
                    <c:v>Emilia-Romagna</c:v>
                  </c:pt>
                  <c:pt idx="1">
                    <c:v>Lombardia</c:v>
                  </c:pt>
                  <c:pt idx="2">
                    <c:v>Piemonte</c:v>
                  </c:pt>
                  <c:pt idx="3">
                    <c:v>Veneto</c:v>
                  </c:pt>
                  <c:pt idx="4">
                    <c:v>Friuli Venezia Giulia</c:v>
                  </c:pt>
                  <c:pt idx="5">
                    <c:v>Trentino-Alto Adige</c:v>
                  </c:pt>
                  <c:pt idx="6">
                    <c:v>Liguria</c:v>
                  </c:pt>
                  <c:pt idx="7">
                    <c:v>Valle d'Aosta</c:v>
                  </c:pt>
                  <c:pt idx="8">
                    <c:v>Toscana</c:v>
                  </c:pt>
                  <c:pt idx="9">
                    <c:v>Lazio</c:v>
                  </c:pt>
                  <c:pt idx="10">
                    <c:v>Marche</c:v>
                  </c:pt>
                  <c:pt idx="11">
                    <c:v>Umbria</c:v>
                  </c:pt>
                  <c:pt idx="12">
                    <c:v>Puglia</c:v>
                  </c:pt>
                  <c:pt idx="13">
                    <c:v>Campania</c:v>
                  </c:pt>
                  <c:pt idx="14">
                    <c:v>Calabria</c:v>
                  </c:pt>
                  <c:pt idx="15">
                    <c:v>Basilicata</c:v>
                  </c:pt>
                  <c:pt idx="16">
                    <c:v>Abruzzo</c:v>
                  </c:pt>
                  <c:pt idx="17">
                    <c:v>Molise</c:v>
                  </c:pt>
                  <c:pt idx="18">
                    <c:v>Sicilia</c:v>
                  </c:pt>
                  <c:pt idx="19">
                    <c:v>Sardegna</c:v>
                  </c:pt>
                </c:lvl>
                <c:lvl>
                  <c:pt idx="0">
                    <c:v>Nord</c:v>
                  </c:pt>
                  <c:pt idx="8">
                    <c:v>Centro</c:v>
                  </c:pt>
                  <c:pt idx="12">
                    <c:v>Sud</c:v>
                  </c:pt>
                  <c:pt idx="18">
                    <c:v>Isole</c:v>
                  </c:pt>
                </c:lvl>
              </c:multiLvlStrCache>
            </c:multiLvlStrRef>
          </c:cat>
          <c:val>
            <c:numRef>
              <c:f>'f2'!$D$4:$D$23</c:f>
              <c:numCache>
                <c:formatCode>0.0</c:formatCode>
                <c:ptCount val="20"/>
                <c:pt idx="1">
                  <c:v>-8.5455890962578135E-2</c:v>
                </c:pt>
                <c:pt idx="3">
                  <c:v>-0.98671567687694917</c:v>
                </c:pt>
                <c:pt idx="4">
                  <c:v>-0.59510592280737284</c:v>
                </c:pt>
                <c:pt idx="5">
                  <c:v>-0.54847897643538901</c:v>
                </c:pt>
                <c:pt idx="6">
                  <c:v>-0.34468362055270735</c:v>
                </c:pt>
                <c:pt idx="8">
                  <c:v>-0.41584511615736519</c:v>
                </c:pt>
                <c:pt idx="12">
                  <c:v>-0.28037481558667426</c:v>
                </c:pt>
                <c:pt idx="13">
                  <c:v>-0.15214944480147924</c:v>
                </c:pt>
                <c:pt idx="14">
                  <c:v>-0.50951324909442541</c:v>
                </c:pt>
                <c:pt idx="16">
                  <c:v>-3.2718087699955128E-2</c:v>
                </c:pt>
                <c:pt idx="19">
                  <c:v>-0.25541068092492886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C7-4FF0-95B7-F44D22FC37C9}"/>
            </c:ext>
          </c:extLst>
        </c:ser>
        <c:ser>
          <c:idx val="0"/>
          <c:order val="1"/>
          <c:tx>
            <c:strRef>
              <c:f>'f2'!$C$3</c:f>
              <c:strCache>
                <c:ptCount val="1"/>
                <c:pt idx="0">
                  <c:v>delta+</c:v>
                </c:pt>
              </c:strCache>
            </c:strRef>
          </c:tx>
          <c:spPr>
            <a:solidFill>
              <a:srgbClr val="CCFF99"/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'f2'!$A$4:$B$23</c:f>
              <c:multiLvlStrCache>
                <c:ptCount val="20"/>
                <c:lvl>
                  <c:pt idx="0">
                    <c:v>Emilia-Romagna</c:v>
                  </c:pt>
                  <c:pt idx="1">
                    <c:v>Lombardia</c:v>
                  </c:pt>
                  <c:pt idx="2">
                    <c:v>Piemonte</c:v>
                  </c:pt>
                  <c:pt idx="3">
                    <c:v>Veneto</c:v>
                  </c:pt>
                  <c:pt idx="4">
                    <c:v>Friuli Venezia Giulia</c:v>
                  </c:pt>
                  <c:pt idx="5">
                    <c:v>Trentino-Alto Adige</c:v>
                  </c:pt>
                  <c:pt idx="6">
                    <c:v>Liguria</c:v>
                  </c:pt>
                  <c:pt idx="7">
                    <c:v>Valle d'Aosta</c:v>
                  </c:pt>
                  <c:pt idx="8">
                    <c:v>Toscana</c:v>
                  </c:pt>
                  <c:pt idx="9">
                    <c:v>Lazio</c:v>
                  </c:pt>
                  <c:pt idx="10">
                    <c:v>Marche</c:v>
                  </c:pt>
                  <c:pt idx="11">
                    <c:v>Umbria</c:v>
                  </c:pt>
                  <c:pt idx="12">
                    <c:v>Puglia</c:v>
                  </c:pt>
                  <c:pt idx="13">
                    <c:v>Campania</c:v>
                  </c:pt>
                  <c:pt idx="14">
                    <c:v>Calabria</c:v>
                  </c:pt>
                  <c:pt idx="15">
                    <c:v>Basilicata</c:v>
                  </c:pt>
                  <c:pt idx="16">
                    <c:v>Abruzzo</c:v>
                  </c:pt>
                  <c:pt idx="17">
                    <c:v>Molise</c:v>
                  </c:pt>
                  <c:pt idx="18">
                    <c:v>Sicilia</c:v>
                  </c:pt>
                  <c:pt idx="19">
                    <c:v>Sardegna</c:v>
                  </c:pt>
                </c:lvl>
                <c:lvl>
                  <c:pt idx="0">
                    <c:v>Nord</c:v>
                  </c:pt>
                  <c:pt idx="8">
                    <c:v>Centro</c:v>
                  </c:pt>
                  <c:pt idx="12">
                    <c:v>Sud</c:v>
                  </c:pt>
                  <c:pt idx="18">
                    <c:v>Isole</c:v>
                  </c:pt>
                </c:lvl>
              </c:multiLvlStrCache>
            </c:multiLvlStrRef>
          </c:cat>
          <c:val>
            <c:numRef>
              <c:f>'f2'!$C$4:$C$23</c:f>
              <c:numCache>
                <c:formatCode>0.0</c:formatCode>
                <c:ptCount val="20"/>
                <c:pt idx="0">
                  <c:v>0.13668942790927957</c:v>
                </c:pt>
                <c:pt idx="2">
                  <c:v>0.16670332061302962</c:v>
                </c:pt>
                <c:pt idx="7">
                  <c:v>7.3396902717456535E-6</c:v>
                </c:pt>
                <c:pt idx="9">
                  <c:v>0.13569702087147531</c:v>
                </c:pt>
                <c:pt idx="10">
                  <c:v>1.2627694845497524</c:v>
                </c:pt>
                <c:pt idx="11">
                  <c:v>0.21644729753379838</c:v>
                </c:pt>
                <c:pt idx="15">
                  <c:v>0.27951185375027499</c:v>
                </c:pt>
                <c:pt idx="17">
                  <c:v>1.2568201295942909</c:v>
                </c:pt>
                <c:pt idx="18">
                  <c:v>0.27888665921444122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9C7-4FF0-95B7-F44D22FC37C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734976"/>
        <c:axId val="50736512"/>
      </c:barChart>
      <c:catAx>
        <c:axId val="5073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736512"/>
        <c:crosses val="autoZero"/>
        <c:auto val="1"/>
        <c:lblAlgn val="ctr"/>
        <c:lblOffset val="100"/>
        <c:noMultiLvlLbl val="0"/>
      </c:catAx>
      <c:valAx>
        <c:axId val="5073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734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10668379443506E-2"/>
          <c:y val="0.14364523996051926"/>
          <c:w val="0.93597671388891168"/>
          <c:h val="0.47519803695424156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'f3'!$D$3</c:f>
              <c:strCache>
                <c:ptCount val="1"/>
                <c:pt idx="0">
                  <c:v>Misto prati e agroforestale</c:v>
                </c:pt>
              </c:strCache>
            </c:strRef>
          </c:tx>
          <c:spPr>
            <a:solidFill>
              <a:srgbClr val="CCFF99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elete val="1"/>
          </c:dLbls>
          <c:cat>
            <c:multiLvlStrRef>
              <c:f>'f3'!$B$4:$C$23</c:f>
              <c:multiLvlStrCache>
                <c:ptCount val="20"/>
                <c:lvl>
                  <c:pt idx="0">
                    <c:v>Emilia-Romagna</c:v>
                  </c:pt>
                  <c:pt idx="1">
                    <c:v>Lombardia</c:v>
                  </c:pt>
                  <c:pt idx="2">
                    <c:v>Piemonte</c:v>
                  </c:pt>
                  <c:pt idx="3">
                    <c:v>Veneto</c:v>
                  </c:pt>
                  <c:pt idx="4">
                    <c:v>Friuli Venezia Giulia</c:v>
                  </c:pt>
                  <c:pt idx="5">
                    <c:v>Trentino - Alto Adige</c:v>
                  </c:pt>
                  <c:pt idx="6">
                    <c:v>Liguria</c:v>
                  </c:pt>
                  <c:pt idx="7">
                    <c:v>Valle d'Aosta</c:v>
                  </c:pt>
                  <c:pt idx="8">
                    <c:v>Toscana</c:v>
                  </c:pt>
                  <c:pt idx="9">
                    <c:v>Lazio</c:v>
                  </c:pt>
                  <c:pt idx="10">
                    <c:v>Marche</c:v>
                  </c:pt>
                  <c:pt idx="11">
                    <c:v>Umbria</c:v>
                  </c:pt>
                  <c:pt idx="12">
                    <c:v>Puglia</c:v>
                  </c:pt>
                  <c:pt idx="13">
                    <c:v>Campania</c:v>
                  </c:pt>
                  <c:pt idx="14">
                    <c:v>Calabria</c:v>
                  </c:pt>
                  <c:pt idx="15">
                    <c:v>Basilicata</c:v>
                  </c:pt>
                  <c:pt idx="16">
                    <c:v>Abruzzo</c:v>
                  </c:pt>
                  <c:pt idx="17">
                    <c:v>Molise</c:v>
                  </c:pt>
                  <c:pt idx="18">
                    <c:v>Sicilia</c:v>
                  </c:pt>
                  <c:pt idx="19">
                    <c:v>Sardegna</c:v>
                  </c:pt>
                </c:lvl>
                <c:lvl>
                  <c:pt idx="0">
                    <c:v>Nord</c:v>
                  </c:pt>
                  <c:pt idx="8">
                    <c:v>Centro</c:v>
                  </c:pt>
                  <c:pt idx="12">
                    <c:v>Sud</c:v>
                  </c:pt>
                  <c:pt idx="18">
                    <c:v>Isole</c:v>
                  </c:pt>
                </c:lvl>
              </c:multiLvlStrCache>
            </c:multiLvlStrRef>
          </c:cat>
          <c:val>
            <c:numRef>
              <c:f>'f3'!$K$4:$K$23</c:f>
              <c:numCache>
                <c:formatCode>0.0</c:formatCode>
                <c:ptCount val="20"/>
                <c:pt idx="0">
                  <c:v>-1.0461888638810237</c:v>
                </c:pt>
                <c:pt idx="2">
                  <c:v>-0.4198516919577493</c:v>
                </c:pt>
                <c:pt idx="5">
                  <c:v>-1.1382875597205513</c:v>
                </c:pt>
                <c:pt idx="8">
                  <c:v>-0.15424717129778623</c:v>
                </c:pt>
                <c:pt idx="9">
                  <c:v>-0.17328880443780853</c:v>
                </c:pt>
                <c:pt idx="10">
                  <c:v>-11.036898601345507</c:v>
                </c:pt>
                <c:pt idx="11">
                  <c:v>-2.4269939381531507</c:v>
                </c:pt>
                <c:pt idx="12">
                  <c:v>-1.7557480956664395</c:v>
                </c:pt>
                <c:pt idx="15">
                  <c:v>-3.0983727318860215</c:v>
                </c:pt>
                <c:pt idx="17">
                  <c:v>-10.038354939412084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EBB-4C16-9492-B2D07F956338}"/>
            </c:ext>
          </c:extLst>
        </c:ser>
        <c:ser>
          <c:idx val="0"/>
          <c:order val="1"/>
          <c:tx>
            <c:strRef>
              <c:f>'f3'!$D$3</c:f>
              <c:strCache>
                <c:ptCount val="1"/>
                <c:pt idx="0">
                  <c:v>Misto prati e agroforestale</c:v>
                </c:pt>
              </c:strCache>
            </c:strRef>
          </c:tx>
          <c:spPr>
            <a:solidFill>
              <a:srgbClr val="CCFF99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elete val="1"/>
          </c:dLbls>
          <c:cat>
            <c:multiLvlStrRef>
              <c:f>'f3'!$B$4:$C$23</c:f>
              <c:multiLvlStrCache>
                <c:ptCount val="20"/>
                <c:lvl>
                  <c:pt idx="0">
                    <c:v>Emilia-Romagna</c:v>
                  </c:pt>
                  <c:pt idx="1">
                    <c:v>Lombardia</c:v>
                  </c:pt>
                  <c:pt idx="2">
                    <c:v>Piemonte</c:v>
                  </c:pt>
                  <c:pt idx="3">
                    <c:v>Veneto</c:v>
                  </c:pt>
                  <c:pt idx="4">
                    <c:v>Friuli Venezia Giulia</c:v>
                  </c:pt>
                  <c:pt idx="5">
                    <c:v>Trentino - Alto Adige</c:v>
                  </c:pt>
                  <c:pt idx="6">
                    <c:v>Liguria</c:v>
                  </c:pt>
                  <c:pt idx="7">
                    <c:v>Valle d'Aosta</c:v>
                  </c:pt>
                  <c:pt idx="8">
                    <c:v>Toscana</c:v>
                  </c:pt>
                  <c:pt idx="9">
                    <c:v>Lazio</c:v>
                  </c:pt>
                  <c:pt idx="10">
                    <c:v>Marche</c:v>
                  </c:pt>
                  <c:pt idx="11">
                    <c:v>Umbria</c:v>
                  </c:pt>
                  <c:pt idx="12">
                    <c:v>Puglia</c:v>
                  </c:pt>
                  <c:pt idx="13">
                    <c:v>Campania</c:v>
                  </c:pt>
                  <c:pt idx="14">
                    <c:v>Calabria</c:v>
                  </c:pt>
                  <c:pt idx="15">
                    <c:v>Basilicata</c:v>
                  </c:pt>
                  <c:pt idx="16">
                    <c:v>Abruzzo</c:v>
                  </c:pt>
                  <c:pt idx="17">
                    <c:v>Molise</c:v>
                  </c:pt>
                  <c:pt idx="18">
                    <c:v>Sicilia</c:v>
                  </c:pt>
                  <c:pt idx="19">
                    <c:v>Sardegna</c:v>
                  </c:pt>
                </c:lvl>
                <c:lvl>
                  <c:pt idx="0">
                    <c:v>Nord</c:v>
                  </c:pt>
                  <c:pt idx="8">
                    <c:v>Centro</c:v>
                  </c:pt>
                  <c:pt idx="12">
                    <c:v>Sud</c:v>
                  </c:pt>
                  <c:pt idx="18">
                    <c:v>Isole</c:v>
                  </c:pt>
                </c:lvl>
              </c:multiLvlStrCache>
            </c:multiLvlStrRef>
          </c:cat>
          <c:val>
            <c:numRef>
              <c:f>'f3'!$D$4:$D$23</c:f>
              <c:numCache>
                <c:formatCode>0.0</c:formatCode>
                <c:ptCount val="20"/>
                <c:pt idx="1">
                  <c:v>0.90695999432461627</c:v>
                </c:pt>
                <c:pt idx="3">
                  <c:v>0.44609857085908833</c:v>
                </c:pt>
                <c:pt idx="4">
                  <c:v>9.8233722852117136E-2</c:v>
                </c:pt>
                <c:pt idx="6">
                  <c:v>1.2632743974808833</c:v>
                </c:pt>
                <c:pt idx="7">
                  <c:v>0.25699577159776998</c:v>
                </c:pt>
                <c:pt idx="13">
                  <c:v>0.7446907368645832</c:v>
                </c:pt>
                <c:pt idx="14">
                  <c:v>0.74990621860532458</c:v>
                </c:pt>
                <c:pt idx="16">
                  <c:v>4.0227980681487828E-2</c:v>
                </c:pt>
                <c:pt idx="18">
                  <c:v>6.7328057687118248</c:v>
                </c:pt>
                <c:pt idx="19">
                  <c:v>2.3664213132937588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EBB-4C16-9492-B2D07F956338}"/>
            </c:ext>
          </c:extLst>
        </c:ser>
        <c:ser>
          <c:idx val="1"/>
          <c:order val="2"/>
          <c:tx>
            <c:strRef>
              <c:f>'f3'!$E$3</c:f>
              <c:strCache>
                <c:ptCount val="1"/>
                <c:pt idx="0">
                  <c:v>Frutteti</c:v>
                </c:pt>
              </c:strCache>
            </c:strRef>
          </c:tx>
          <c:spPr>
            <a:solidFill>
              <a:srgbClr val="FF99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elete val="1"/>
          </c:dLbls>
          <c:val>
            <c:numRef>
              <c:f>'f3'!$E$4:$E$23</c:f>
              <c:numCache>
                <c:formatCode>0.0</c:formatCode>
                <c:ptCount val="20"/>
                <c:pt idx="0">
                  <c:v>7.5066988769329754E-2</c:v>
                </c:pt>
                <c:pt idx="2">
                  <c:v>5.3012005942020296E-2</c:v>
                </c:pt>
                <c:pt idx="5">
                  <c:v>0.33599883205619091</c:v>
                </c:pt>
                <c:pt idx="8">
                  <c:v>1.8177583201675993E-2</c:v>
                </c:pt>
                <c:pt idx="9">
                  <c:v>0.22149121345006031</c:v>
                </c:pt>
                <c:pt idx="11">
                  <c:v>1.2344404477074553E-2</c:v>
                </c:pt>
                <c:pt idx="12">
                  <c:v>0.5423828799581899</c:v>
                </c:pt>
                <c:pt idx="13">
                  <c:v>0.10453622436321811</c:v>
                </c:pt>
                <c:pt idx="14">
                  <c:v>0.61037830862440834</c:v>
                </c:pt>
                <c:pt idx="15">
                  <c:v>0.39464221065160671</c:v>
                </c:pt>
                <c:pt idx="17">
                  <c:v>3.4047693156641891E-2</c:v>
                </c:pt>
                <c:pt idx="19">
                  <c:v>5.2108361165272975E-2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EBB-4C16-9492-B2D07F956338}"/>
            </c:ext>
          </c:extLst>
        </c:ser>
        <c:ser>
          <c:idx val="2"/>
          <c:order val="3"/>
          <c:tx>
            <c:strRef>
              <c:f>'f3'!$L$3</c:f>
              <c:strCache>
                <c:ptCount val="1"/>
                <c:pt idx="0">
                  <c:v>Frutteti</c:v>
                </c:pt>
              </c:strCache>
            </c:strRef>
          </c:tx>
          <c:spPr>
            <a:solidFill>
              <a:srgbClr val="FF990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elete val="1"/>
          </c:dLbls>
          <c:val>
            <c:numRef>
              <c:f>'f3'!$L$4:$L$23</c:f>
              <c:numCache>
                <c:formatCode>0.0</c:formatCode>
                <c:ptCount val="20"/>
                <c:pt idx="0">
                  <c:v>-7.1913352235208672E-2</c:v>
                </c:pt>
                <c:pt idx="1">
                  <c:v>-1.5738456847852435E-2</c:v>
                </c:pt>
                <c:pt idx="3">
                  <c:v>-0.1610650216713187</c:v>
                </c:pt>
                <c:pt idx="4">
                  <c:v>-3.4220927936967436E-3</c:v>
                </c:pt>
                <c:pt idx="6">
                  <c:v>0</c:v>
                </c:pt>
                <c:pt idx="7">
                  <c:v>-9.2891005634369063E-3</c:v>
                </c:pt>
                <c:pt idx="10">
                  <c:v>-1.05769883294436E-2</c:v>
                </c:pt>
                <c:pt idx="16">
                  <c:v>-8.3280380479857741E-4</c:v>
                </c:pt>
                <c:pt idx="18">
                  <c:v>-2.009311400094592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EBB-4C16-9492-B2D07F956338}"/>
            </c:ext>
          </c:extLst>
        </c:ser>
        <c:ser>
          <c:idx val="3"/>
          <c:order val="4"/>
          <c:tx>
            <c:strRef>
              <c:f>'f3'!$F$3</c:f>
              <c:strCache>
                <c:ptCount val="1"/>
                <c:pt idx="0">
                  <c:v>Vigneti</c:v>
                </c:pt>
              </c:strCache>
            </c:strRef>
          </c:tx>
          <c:spPr>
            <a:solidFill>
              <a:srgbClr val="FF66FF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elete val="1"/>
          </c:dLbls>
          <c:val>
            <c:numRef>
              <c:f>'f3'!$F$4:$F$23</c:f>
              <c:numCache>
                <c:formatCode>0.0</c:formatCode>
                <c:ptCount val="20"/>
                <c:pt idx="0">
                  <c:v>2.0928170852684547E-4</c:v>
                </c:pt>
                <c:pt idx="3">
                  <c:v>2.3862822048315411</c:v>
                </c:pt>
                <c:pt idx="4">
                  <c:v>0.79610553769594072</c:v>
                </c:pt>
                <c:pt idx="5">
                  <c:v>0.41450936396023513</c:v>
                </c:pt>
                <c:pt idx="6">
                  <c:v>7.0322408510762073E-3</c:v>
                </c:pt>
                <c:pt idx="7">
                  <c:v>1.6156268835458688E-3</c:v>
                </c:pt>
                <c:pt idx="8">
                  <c:v>0.96599500002976357</c:v>
                </c:pt>
                <c:pt idx="10">
                  <c:v>0.11129992152637899</c:v>
                </c:pt>
                <c:pt idx="11">
                  <c:v>0.30050443096301144</c:v>
                </c:pt>
                <c:pt idx="12">
                  <c:v>0.73733394082410608</c:v>
                </c:pt>
                <c:pt idx="14">
                  <c:v>0.21966655382896366</c:v>
                </c:pt>
                <c:pt idx="15">
                  <c:v>8.7901208501004413E-2</c:v>
                </c:pt>
                <c:pt idx="16">
                  <c:v>4.0109885671671307E-2</c:v>
                </c:pt>
                <c:pt idx="17">
                  <c:v>5.2152813192806124E-2</c:v>
                </c:pt>
                <c:pt idx="19">
                  <c:v>0.13882528679007411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EBB-4C16-9492-B2D07F956338}"/>
            </c:ext>
          </c:extLst>
        </c:ser>
        <c:ser>
          <c:idx val="5"/>
          <c:order val="5"/>
          <c:tx>
            <c:strRef>
              <c:f>'f3'!$M$3</c:f>
              <c:strCache>
                <c:ptCount val="1"/>
                <c:pt idx="0">
                  <c:v>Vigneti</c:v>
                </c:pt>
              </c:strCache>
            </c:strRef>
          </c:tx>
          <c:spPr>
            <a:solidFill>
              <a:srgbClr val="FF66FF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elete val="1"/>
          </c:dLbls>
          <c:val>
            <c:numRef>
              <c:f>'f3'!$M$4:$M$23</c:f>
              <c:numCache>
                <c:formatCode>0.0</c:formatCode>
                <c:ptCount val="20"/>
                <c:pt idx="1">
                  <c:v>-9.4283604450110439E-3</c:v>
                </c:pt>
                <c:pt idx="2">
                  <c:v>-0.1593184110574912</c:v>
                </c:pt>
                <c:pt idx="9">
                  <c:v>-0.59926412877384572</c:v>
                </c:pt>
                <c:pt idx="13">
                  <c:v>-0.11650937257051322</c:v>
                </c:pt>
                <c:pt idx="18">
                  <c:v>-0.16524348001953548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EBB-4C16-9492-B2D07F956338}"/>
            </c:ext>
          </c:extLst>
        </c:ser>
        <c:ser>
          <c:idx val="6"/>
          <c:order val="6"/>
          <c:tx>
            <c:strRef>
              <c:f>'f3'!$G$3</c:f>
              <c:strCache>
                <c:ptCount val="1"/>
                <c:pt idx="0">
                  <c:v>Oliveti</c:v>
                </c:pt>
              </c:strCache>
            </c:strRef>
          </c:tx>
          <c:spPr>
            <a:solidFill>
              <a:srgbClr val="00CC99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elete val="1"/>
          </c:dLbls>
          <c:val>
            <c:numRef>
              <c:f>'f3'!$G$4:$G$23</c:f>
              <c:numCache>
                <c:formatCode>0.0</c:formatCode>
                <c:ptCount val="20"/>
                <c:pt idx="0">
                  <c:v>0.22248350765776972</c:v>
                </c:pt>
                <c:pt idx="1">
                  <c:v>1.8704902525718155E-3</c:v>
                </c:pt>
                <c:pt idx="3">
                  <c:v>3.4847233657102496E-2</c:v>
                </c:pt>
                <c:pt idx="6">
                  <c:v>0.32685468646261095</c:v>
                </c:pt>
                <c:pt idx="8">
                  <c:v>6.264092486522399E-2</c:v>
                </c:pt>
                <c:pt idx="9">
                  <c:v>6.0813473513759729E-2</c:v>
                </c:pt>
                <c:pt idx="11">
                  <c:v>0.10818614154819255</c:v>
                </c:pt>
                <c:pt idx="13">
                  <c:v>0.20365671810069461</c:v>
                </c:pt>
                <c:pt idx="17">
                  <c:v>0.66648495804442631</c:v>
                </c:pt>
                <c:pt idx="19">
                  <c:v>0.26538094439832222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6EBB-4C16-9492-B2D07F956338}"/>
            </c:ext>
          </c:extLst>
        </c:ser>
        <c:ser>
          <c:idx val="7"/>
          <c:order val="7"/>
          <c:tx>
            <c:strRef>
              <c:f>'f3'!$G$3</c:f>
              <c:strCache>
                <c:ptCount val="1"/>
                <c:pt idx="0">
                  <c:v>Oliveti</c:v>
                </c:pt>
              </c:strCache>
            </c:strRef>
          </c:tx>
          <c:spPr>
            <a:solidFill>
              <a:srgbClr val="00CC99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elete val="1"/>
          </c:dLbls>
          <c:val>
            <c:numRef>
              <c:f>'f3'!$N$4:$N$23</c:f>
              <c:numCache>
                <c:formatCode>0.0</c:formatCode>
                <c:ptCount val="20"/>
                <c:pt idx="2">
                  <c:v>0</c:v>
                </c:pt>
                <c:pt idx="4">
                  <c:v>0</c:v>
                </c:pt>
                <c:pt idx="5">
                  <c:v>0</c:v>
                </c:pt>
                <c:pt idx="7">
                  <c:v>0</c:v>
                </c:pt>
                <c:pt idx="10">
                  <c:v>-5.7493043121567111E-4</c:v>
                </c:pt>
                <c:pt idx="12">
                  <c:v>-0.330089905504728</c:v>
                </c:pt>
                <c:pt idx="14">
                  <c:v>-0.27320069913793366</c:v>
                </c:pt>
                <c:pt idx="15">
                  <c:v>-0.68564024053074879</c:v>
                </c:pt>
                <c:pt idx="16">
                  <c:v>-0.16543561881235519</c:v>
                </c:pt>
                <c:pt idx="18">
                  <c:v>-2.4107486865841286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EBB-4C16-9492-B2D07F956338}"/>
            </c:ext>
          </c:extLst>
        </c:ser>
        <c:ser>
          <c:idx val="8"/>
          <c:order val="8"/>
          <c:tx>
            <c:strRef>
              <c:f>'f3'!$H$3</c:f>
              <c:strCache>
                <c:ptCount val="1"/>
                <c:pt idx="0">
                  <c:v>Seminativi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elete val="1"/>
          </c:dLbls>
          <c:val>
            <c:numRef>
              <c:f>'f3'!$H$4:$H$23</c:f>
              <c:numCache>
                <c:formatCode>0.0</c:formatCode>
                <c:ptCount val="20"/>
                <c:pt idx="5">
                  <c:v>0.23351812379742357</c:v>
                </c:pt>
                <c:pt idx="10">
                  <c:v>8.7462032441627873</c:v>
                </c:pt>
                <c:pt idx="11">
                  <c:v>1.4028608519136978</c:v>
                </c:pt>
                <c:pt idx="15">
                  <c:v>2.2351177744125899</c:v>
                </c:pt>
                <c:pt idx="17">
                  <c:v>8.6625594660252663</c:v>
                </c:pt>
                <c:pt idx="18">
                  <c:v>2.9076621711631065</c:v>
                </c:pt>
                <c:pt idx="19">
                  <c:v>9.6086882208628183E-2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EBB-4C16-9492-B2D07F956338}"/>
            </c:ext>
          </c:extLst>
        </c:ser>
        <c:ser>
          <c:idx val="9"/>
          <c:order val="9"/>
          <c:tx>
            <c:strRef>
              <c:f>'f3'!$H$3</c:f>
              <c:strCache>
                <c:ptCount val="1"/>
                <c:pt idx="0">
                  <c:v>Seminativi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elete val="1"/>
          </c:dLbls>
          <c:val>
            <c:numRef>
              <c:f>'f3'!$O$4:$O$23</c:f>
              <c:numCache>
                <c:formatCode>0.0</c:formatCode>
                <c:ptCount val="20"/>
                <c:pt idx="1">
                  <c:v>-1.1901167252619715</c:v>
                </c:pt>
                <c:pt idx="2">
                  <c:v>-0.4841103977523355</c:v>
                </c:pt>
                <c:pt idx="3">
                  <c:v>-4.1690284453085518</c:v>
                </c:pt>
                <c:pt idx="4">
                  <c:v>-2.2072168884533157</c:v>
                </c:pt>
                <c:pt idx="6">
                  <c:v>-0.6701031125024044</c:v>
                </c:pt>
                <c:pt idx="7">
                  <c:v>-1.4441937038167011E-2</c:v>
                </c:pt>
                <c:pt idx="8">
                  <c:v>-0.51448448201317754</c:v>
                </c:pt>
                <c:pt idx="9">
                  <c:v>-0.17344784476181549</c:v>
                </c:pt>
                <c:pt idx="12">
                  <c:v>-1.9596920975377696</c:v>
                </c:pt>
                <c:pt idx="13">
                  <c:v>-1.3446366674436334</c:v>
                </c:pt>
                <c:pt idx="14">
                  <c:v>-2.2152357104117963</c:v>
                </c:pt>
                <c:pt idx="16">
                  <c:v>-6.4016430711631392E-2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6EBB-4C16-9492-B2D07F956338}"/>
            </c:ext>
          </c:extLst>
        </c:ser>
        <c:ser>
          <c:idx val="10"/>
          <c:order val="10"/>
          <c:tx>
            <c:strRef>
              <c:f>'f3'!$I$3</c:f>
              <c:strCache>
                <c:ptCount val="1"/>
                <c:pt idx="0">
                  <c:v>Superfici boscate</c:v>
                </c:pt>
              </c:strCache>
            </c:strRef>
          </c:tx>
          <c:spPr>
            <a:solidFill>
              <a:srgbClr val="00990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elete val="1"/>
          </c:dLbls>
          <c:val>
            <c:numRef>
              <c:f>'f3'!$I$4:$I$23</c:f>
              <c:numCache>
                <c:formatCode>0.0</c:formatCode>
                <c:ptCount val="20"/>
                <c:pt idx="5">
                  <c:v>0.30602305040471528</c:v>
                </c:pt>
                <c:pt idx="7">
                  <c:v>0.39480378012126621</c:v>
                </c:pt>
                <c:pt idx="10">
                  <c:v>1.4799275983030316</c:v>
                </c:pt>
                <c:pt idx="11">
                  <c:v>0.10675128117977806</c:v>
                </c:pt>
                <c:pt idx="12">
                  <c:v>1.8337986326929583</c:v>
                </c:pt>
                <c:pt idx="14">
                  <c:v>0.22909134033273409</c:v>
                </c:pt>
                <c:pt idx="15">
                  <c:v>0.78549139101980814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EBB-4C16-9492-B2D07F956338}"/>
            </c:ext>
          </c:extLst>
        </c:ser>
        <c:ser>
          <c:idx val="11"/>
          <c:order val="11"/>
          <c:tx>
            <c:strRef>
              <c:f>'f3'!$I$3</c:f>
              <c:strCache>
                <c:ptCount val="1"/>
                <c:pt idx="0">
                  <c:v>Superfici boscate</c:v>
                </c:pt>
              </c:strCache>
            </c:strRef>
          </c:tx>
          <c:spPr>
            <a:solidFill>
              <a:srgbClr val="009900"/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elete val="1"/>
          </c:dLbls>
          <c:val>
            <c:numRef>
              <c:f>'f3'!$P$4:$P$23</c:f>
              <c:numCache>
                <c:formatCode>0.0</c:formatCode>
                <c:ptCount val="20"/>
                <c:pt idx="0">
                  <c:v>-0.34472384260850397</c:v>
                </c:pt>
                <c:pt idx="1">
                  <c:v>-0.73375528436535786</c:v>
                </c:pt>
                <c:pt idx="2">
                  <c:v>-0.11613300478272284</c:v>
                </c:pt>
                <c:pt idx="3">
                  <c:v>-0.13074702292587409</c:v>
                </c:pt>
                <c:pt idx="4">
                  <c:v>0.28257278966157601</c:v>
                </c:pt>
                <c:pt idx="6">
                  <c:v>-0.79640453538598144</c:v>
                </c:pt>
                <c:pt idx="8">
                  <c:v>-1.1726776277859898</c:v>
                </c:pt>
                <c:pt idx="9">
                  <c:v>0.10299265340957152</c:v>
                </c:pt>
                <c:pt idx="13">
                  <c:v>-0.98491749439481568</c:v>
                </c:pt>
                <c:pt idx="16">
                  <c:v>-0.37041517913519878</c:v>
                </c:pt>
                <c:pt idx="17">
                  <c:v>-0.11782622562050671</c:v>
                </c:pt>
                <c:pt idx="18">
                  <c:v>-5.203425311729692</c:v>
                </c:pt>
                <c:pt idx="19">
                  <c:v>-3.1576748882320551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6EBB-4C16-9492-B2D07F956338}"/>
            </c:ext>
          </c:extLst>
        </c:ser>
        <c:ser>
          <c:idx val="12"/>
          <c:order val="12"/>
          <c:tx>
            <c:strRef>
              <c:f>'f3'!$J$3</c:f>
              <c:strCache>
                <c:ptCount val="1"/>
                <c:pt idx="0">
                  <c:v>Urbano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delete val="1"/>
          </c:dLbls>
          <c:val>
            <c:numRef>
              <c:f>'f3'!$J$4:$J$23</c:f>
              <c:numCache>
                <c:formatCode>0.0</c:formatCode>
                <c:ptCount val="20"/>
                <c:pt idx="0">
                  <c:v>0.91071940255418393</c:v>
                </c:pt>
                <c:pt idx="1">
                  <c:v>1.1862037678943629</c:v>
                </c:pt>
                <c:pt idx="2">
                  <c:v>1.0402476609054689</c:v>
                </c:pt>
                <c:pt idx="3">
                  <c:v>1.585449985734436</c:v>
                </c:pt>
                <c:pt idx="4">
                  <c:v>1.1701814195121019</c:v>
                </c:pt>
                <c:pt idx="5">
                  <c:v>4.8464413244501028E-2</c:v>
                </c:pt>
                <c:pt idx="6">
                  <c:v>6.0862858379563773E-3</c:v>
                </c:pt>
                <c:pt idx="7">
                  <c:v>4.8664533368155815E-4</c:v>
                </c:pt>
                <c:pt idx="8">
                  <c:v>0.78882938745108167</c:v>
                </c:pt>
                <c:pt idx="9">
                  <c:v>0.58477005329153808</c:v>
                </c:pt>
                <c:pt idx="10">
                  <c:v>0.7062952436661879</c:v>
                </c:pt>
                <c:pt idx="11">
                  <c:v>0.46622097628461323</c:v>
                </c:pt>
                <c:pt idx="12">
                  <c:v>1.065602224048968</c:v>
                </c:pt>
                <c:pt idx="13">
                  <c:v>1.3462543754786789</c:v>
                </c:pt>
                <c:pt idx="14">
                  <c:v>0.65412632914920898</c:v>
                </c:pt>
                <c:pt idx="15">
                  <c:v>0.13461547275296071</c:v>
                </c:pt>
                <c:pt idx="16">
                  <c:v>0.5312261356241994</c:v>
                </c:pt>
                <c:pt idx="17">
                  <c:v>0.6840383160842789</c:v>
                </c:pt>
                <c:pt idx="18">
                  <c:v>0.18912850028420589</c:v>
                </c:pt>
                <c:pt idx="19">
                  <c:v>0.22526632913358025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6EBB-4C16-9492-B2D07F956338}"/>
            </c:ext>
          </c:extLst>
        </c:ser>
        <c:ser>
          <c:idx val="13"/>
          <c:order val="13"/>
          <c:tx>
            <c:strRef>
              <c:f>'f3'!$Q$3</c:f>
              <c:strCache>
                <c:ptCount val="1"/>
                <c:pt idx="0">
                  <c:v>Urbano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'f3'!$Q$4:$Q$23</c:f>
              <c:numCache>
                <c:formatCode>0.0</c:formatCode>
                <c:ptCount val="20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6EBB-4C16-9492-B2D07F956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1560832"/>
        <c:axId val="51717632"/>
      </c:barChart>
      <c:catAx>
        <c:axId val="5156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ysClr val="window" lastClr="FFFFFF"/>
          </a:solidFill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17632"/>
        <c:crosses val="autoZero"/>
        <c:auto val="1"/>
        <c:lblAlgn val="ctr"/>
        <c:lblOffset val="100"/>
        <c:noMultiLvlLbl val="0"/>
      </c:catAx>
      <c:valAx>
        <c:axId val="51717632"/>
        <c:scaling>
          <c:orientation val="minMax"/>
          <c:max val="12"/>
          <c:min val="-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560832"/>
        <c:crosses val="autoZero"/>
        <c:crossBetween val="between"/>
        <c:majorUnit val="2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6"/>
        <c:delete val="1"/>
      </c:legendEntry>
      <c:legendEntry>
        <c:idx val="8"/>
        <c:delete val="1"/>
      </c:legendEntry>
      <c:legendEntry>
        <c:idx val="10"/>
        <c:delete val="1"/>
      </c:legendEntry>
      <c:legendEntry>
        <c:idx val="12"/>
        <c:delete val="1"/>
      </c:legendEntry>
      <c:layout>
        <c:manualLayout>
          <c:xMode val="edge"/>
          <c:yMode val="edge"/>
          <c:x val="0.10436490333074563"/>
          <c:y val="7.2909577154590691E-2"/>
          <c:w val="0.72251303094155483"/>
          <c:h val="5.4101981337506308E-2"/>
        </c:manualLayout>
      </c:layout>
      <c:overlay val="0"/>
      <c:spPr>
        <a:noFill/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541020</xdr:colOff>
      <xdr:row>26</xdr:row>
      <xdr:rowOff>129540</xdr:rowOff>
    </xdr:from>
    <xdr:to>
      <xdr:col>9</xdr:col>
      <xdr:colOff>662940</xdr:colOff>
      <xdr:row>49</xdr:row>
      <xdr:rowOff>7620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F6AA8D70-E209-4161-A768-19B0466F3A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518160</xdr:colOff>
      <xdr:row>2</xdr:row>
      <xdr:rowOff>68580</xdr:rowOff>
    </xdr:from>
    <xdr:to>
      <xdr:col>15</xdr:col>
      <xdr:colOff>22860</xdr:colOff>
      <xdr:row>25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1C3AA9AA-D6E3-4BE6-A930-2189F48B60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1007745</xdr:colOff>
      <xdr:row>28</xdr:row>
      <xdr:rowOff>120015</xdr:rowOff>
    </xdr:from>
    <xdr:to>
      <xdr:col>15</xdr:col>
      <xdr:colOff>312420</xdr:colOff>
      <xdr:row>50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D0581C4C-3F26-406A-8507-03398EC7DE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51"/>
  <sheetViews>
    <sheetView tabSelected="1" topLeftCell="A22" zoomScale="70" zoomScaleNormal="70" workbookViewId="0">
      <selection activeCell="B26" sqref="B26"/>
    </sheetView>
  </sheetViews>
  <sheetFormatPr defaultRowHeight="15" x14ac:dyDescent="0.25"/>
  <cols>
    <col min="1" max="1" width="9" customWidth="1"/>
    <col min="2" max="2" width="17" bestFit="1" customWidth="1"/>
    <col min="3" max="3" width="28" customWidth="1"/>
    <col min="4" max="4" width="8" bestFit="1" customWidth="1"/>
    <col min="5" max="5" width="10.28515625" customWidth="1"/>
    <col min="6" max="6" width="9.42578125" customWidth="1"/>
    <col min="7" max="7" width="9.42578125" bestFit="1" customWidth="1"/>
    <col min="8" max="8" width="11" customWidth="1"/>
    <col min="9" max="9" width="17.7109375" bestFit="1" customWidth="1"/>
    <col min="10" max="12" width="17.7109375" customWidth="1"/>
    <col min="13" max="13" width="9" customWidth="1"/>
    <col min="14" max="14" width="9" style="11" customWidth="1"/>
    <col min="15" max="22" width="9" customWidth="1"/>
    <col min="24" max="24" width="9" bestFit="1" customWidth="1"/>
    <col min="25" max="25" width="11.42578125" bestFit="1" customWidth="1"/>
    <col min="26" max="28" width="7.42578125" bestFit="1" customWidth="1"/>
    <col min="29" max="29" width="9.42578125" bestFit="1" customWidth="1"/>
    <col min="30" max="30" width="9.140625" bestFit="1" customWidth="1"/>
    <col min="31" max="31" width="13.7109375" bestFit="1" customWidth="1"/>
    <col min="32" max="34" width="13.7109375" customWidth="1"/>
    <col min="35" max="35" width="17" bestFit="1" customWidth="1"/>
    <col min="36" max="36" width="11.42578125" bestFit="1" customWidth="1"/>
    <col min="37" max="37" width="7.140625" bestFit="1" customWidth="1"/>
    <col min="38" max="38" width="6.42578125" bestFit="1" customWidth="1"/>
    <col min="39" max="39" width="5.28515625" bestFit="1" customWidth="1"/>
    <col min="40" max="40" width="9.28515625" bestFit="1" customWidth="1"/>
    <col min="41" max="41" width="6.28515625" bestFit="1" customWidth="1"/>
    <col min="42" max="42" width="3.28515625" customWidth="1"/>
    <col min="43" max="43" width="16.85546875" bestFit="1" customWidth="1"/>
    <col min="44" max="44" width="11.42578125" bestFit="1" customWidth="1"/>
    <col min="45" max="45" width="7.140625" bestFit="1" customWidth="1"/>
    <col min="46" max="46" width="6.42578125" bestFit="1" customWidth="1"/>
    <col min="47" max="47" width="5.42578125" bestFit="1" customWidth="1"/>
    <col min="48" max="48" width="9.42578125" bestFit="1" customWidth="1"/>
    <col min="49" max="49" width="6.42578125" bestFit="1" customWidth="1"/>
    <col min="50" max="52" width="6.28515625" customWidth="1"/>
    <col min="55" max="55" width="17.7109375" bestFit="1" customWidth="1"/>
    <col min="56" max="56" width="11.42578125" bestFit="1" customWidth="1"/>
    <col min="57" max="57" width="7.28515625" bestFit="1" customWidth="1"/>
    <col min="58" max="58" width="6.42578125" bestFit="1" customWidth="1"/>
    <col min="59" max="59" width="5.7109375" bestFit="1" customWidth="1"/>
    <col min="60" max="60" width="9.42578125" bestFit="1" customWidth="1"/>
    <col min="61" max="61" width="6.7109375" bestFit="1" customWidth="1"/>
    <col min="62" max="62" width="13.42578125" style="1" bestFit="1" customWidth="1"/>
  </cols>
  <sheetData>
    <row r="1" spans="1:62" thickBot="1" x14ac:dyDescent="0.4">
      <c r="BD1" s="5">
        <f t="shared" ref="BD1:BI1" si="0">N2</f>
        <v>0</v>
      </c>
      <c r="BE1" s="5">
        <f t="shared" si="0"/>
        <v>0</v>
      </c>
      <c r="BF1" s="5">
        <f t="shared" si="0"/>
        <v>0</v>
      </c>
      <c r="BG1" s="5">
        <f t="shared" si="0"/>
        <v>0</v>
      </c>
      <c r="BH1" s="5">
        <f t="shared" si="0"/>
        <v>0</v>
      </c>
      <c r="BI1" s="5">
        <f t="shared" si="0"/>
        <v>0</v>
      </c>
    </row>
    <row r="2" spans="1:62" thickBot="1" x14ac:dyDescent="0.4">
      <c r="B2">
        <v>2018</v>
      </c>
      <c r="C2" s="72"/>
      <c r="N2" s="72"/>
      <c r="O2" s="72"/>
      <c r="P2" s="72"/>
      <c r="Q2" s="72"/>
      <c r="R2" s="72"/>
      <c r="S2" s="72"/>
      <c r="Y2" t="s">
        <v>0</v>
      </c>
      <c r="AG2" t="s">
        <v>1</v>
      </c>
      <c r="AS2" s="141" t="s">
        <v>2</v>
      </c>
      <c r="AT2" s="141"/>
      <c r="AU2" s="141"/>
      <c r="AV2" s="141"/>
      <c r="AW2" s="141"/>
      <c r="AX2" s="141"/>
      <c r="AY2" s="6" t="s">
        <v>3</v>
      </c>
      <c r="BJ2"/>
    </row>
    <row r="3" spans="1:62" ht="14.45" x14ac:dyDescent="0.35">
      <c r="A3" s="90"/>
      <c r="B3" t="s">
        <v>4</v>
      </c>
      <c r="C3" s="11" t="s">
        <v>5</v>
      </c>
      <c r="D3" t="s">
        <v>4</v>
      </c>
      <c r="E3" s="72" t="s">
        <v>6</v>
      </c>
      <c r="F3" s="72" t="s">
        <v>7</v>
      </c>
      <c r="G3" s="72" t="s">
        <v>8</v>
      </c>
      <c r="H3" s="72" t="s">
        <v>9</v>
      </c>
      <c r="I3" s="72" t="s">
        <v>10</v>
      </c>
      <c r="J3" s="72" t="s">
        <v>11</v>
      </c>
      <c r="K3" s="72" t="s">
        <v>12</v>
      </c>
      <c r="N3" s="72"/>
      <c r="O3" s="72"/>
      <c r="P3" s="72"/>
      <c r="Q3" s="72"/>
      <c r="R3" s="72"/>
      <c r="S3" s="72"/>
      <c r="X3" s="72" t="s">
        <v>13</v>
      </c>
      <c r="Y3">
        <f t="shared" ref="Y3:AD3" si="1">AG3</f>
        <v>0</v>
      </c>
      <c r="Z3">
        <f t="shared" si="1"/>
        <v>0</v>
      </c>
      <c r="AA3">
        <f t="shared" si="1"/>
        <v>0</v>
      </c>
      <c r="AB3">
        <f t="shared" si="1"/>
        <v>0</v>
      </c>
      <c r="AC3">
        <f t="shared" si="1"/>
        <v>0</v>
      </c>
      <c r="AD3">
        <f t="shared" si="1"/>
        <v>0</v>
      </c>
      <c r="AF3" s="72" t="s">
        <v>13</v>
      </c>
      <c r="AG3">
        <f t="shared" ref="AG3:AL3" si="2">N3</f>
        <v>0</v>
      </c>
      <c r="AH3">
        <f t="shared" si="2"/>
        <v>0</v>
      </c>
      <c r="AI3">
        <f t="shared" si="2"/>
        <v>0</v>
      </c>
      <c r="AJ3">
        <f t="shared" si="2"/>
        <v>0</v>
      </c>
      <c r="AK3">
        <f t="shared" si="2"/>
        <v>0</v>
      </c>
      <c r="AL3">
        <f t="shared" si="2"/>
        <v>0</v>
      </c>
      <c r="AR3" s="1" t="s">
        <v>13</v>
      </c>
      <c r="AS3" s="1">
        <f t="shared" ref="AS3:AX3" si="3">N3</f>
        <v>0</v>
      </c>
      <c r="AT3" s="1">
        <f t="shared" si="3"/>
        <v>0</v>
      </c>
      <c r="AU3" s="1">
        <f t="shared" si="3"/>
        <v>0</v>
      </c>
      <c r="AV3" s="1">
        <f t="shared" si="3"/>
        <v>0</v>
      </c>
      <c r="AW3" s="1">
        <f t="shared" si="3"/>
        <v>0</v>
      </c>
      <c r="AX3" s="1">
        <f t="shared" si="3"/>
        <v>0</v>
      </c>
      <c r="AY3" s="1"/>
      <c r="BJ3"/>
    </row>
    <row r="4" spans="1:62" ht="14.45" x14ac:dyDescent="0.35">
      <c r="A4" s="90" t="s">
        <v>14</v>
      </c>
      <c r="B4" t="s">
        <v>15</v>
      </c>
      <c r="C4" s="23">
        <v>51.665115925754279</v>
      </c>
      <c r="D4" t="s">
        <v>15</v>
      </c>
      <c r="E4" s="88">
        <v>3.0837559384649342</v>
      </c>
      <c r="F4" s="88">
        <v>5.7748126169159662E-2</v>
      </c>
      <c r="G4" s="88">
        <v>4.4550419365085763E-3</v>
      </c>
      <c r="H4" s="88">
        <v>0.11937771166830202</v>
      </c>
      <c r="I4" s="88">
        <v>6.4325370431724513</v>
      </c>
      <c r="J4" s="88">
        <v>2.0561205153776133E-2</v>
      </c>
      <c r="K4" s="88">
        <v>9.7184350665651316</v>
      </c>
      <c r="N4" s="93"/>
      <c r="O4" s="93"/>
      <c r="P4" s="93"/>
      <c r="Q4" s="93"/>
      <c r="R4" s="93"/>
      <c r="S4" s="93"/>
      <c r="T4" s="63"/>
      <c r="U4" s="63"/>
      <c r="V4" s="63"/>
      <c r="W4" s="63"/>
      <c r="X4">
        <f t="shared" ref="X4:X19" si="4">AF4</f>
        <v>0</v>
      </c>
      <c r="Y4" s="95" t="e">
        <f t="shared" ref="Y4:Y23" si="5">N4*100/$T4</f>
        <v>#DIV/0!</v>
      </c>
      <c r="Z4" s="93" t="e">
        <f t="shared" ref="Z4:Z23" si="6">O4*100/$T4</f>
        <v>#DIV/0!</v>
      </c>
      <c r="AA4" s="93" t="e">
        <f t="shared" ref="AA4:AA23" si="7">P4*100/$T4</f>
        <v>#DIV/0!</v>
      </c>
      <c r="AB4" s="93" t="e">
        <f t="shared" ref="AB4:AB23" si="8">Q4*100/$T4</f>
        <v>#DIV/0!</v>
      </c>
      <c r="AC4" s="95" t="e">
        <f t="shared" ref="AC4:AC23" si="9">R4*100/$T4</f>
        <v>#DIV/0!</v>
      </c>
      <c r="AD4" s="93" t="e">
        <f t="shared" ref="AD4:AD23" si="10">S4*100/$T4</f>
        <v>#DIV/0!</v>
      </c>
      <c r="AE4" s="93"/>
      <c r="AF4">
        <f t="shared" ref="AF4:AF20" si="11">M4</f>
        <v>0</v>
      </c>
      <c r="AG4" s="95" t="e">
        <f>#REF!*100/#REF!</f>
        <v>#REF!</v>
      </c>
      <c r="AH4" s="93" t="e">
        <f>#REF!*100/#REF!</f>
        <v>#REF!</v>
      </c>
      <c r="AI4" s="93" t="e">
        <f>#REF!*100/#REF!</f>
        <v>#REF!</v>
      </c>
      <c r="AJ4" s="93" t="e">
        <f>#REF!*100/#REF!</f>
        <v>#REF!</v>
      </c>
      <c r="AK4" s="95" t="e">
        <f>#REF!*100/#REF!</f>
        <v>#REF!</v>
      </c>
      <c r="AL4" s="93" t="e">
        <f>#REF!*100/#REF!</f>
        <v>#REF!</v>
      </c>
      <c r="AM4" s="88"/>
      <c r="AN4" s="88"/>
      <c r="AO4" s="88"/>
      <c r="AR4" s="1">
        <f t="shared" ref="AR4:AR20" si="12">M4</f>
        <v>0</v>
      </c>
      <c r="AS4" s="96" t="e">
        <f>IF(AND(N4=0,#REF!=0),"",(#REF!-N4)*100/#REF!)</f>
        <v>#REF!</v>
      </c>
      <c r="AT4" s="96" t="e">
        <f>IF(AND(O4=0,#REF!=0),"",(#REF!-O4)*100/#REF!)</f>
        <v>#REF!</v>
      </c>
      <c r="AU4" s="97" t="e">
        <f>IF(AND(P4=0,#REF!=0),"",(#REF!-P4)*100/#REF!)</f>
        <v>#REF!</v>
      </c>
      <c r="AV4" s="97" t="e">
        <f>IF(AND(Q4=0,#REF!=0),"",(#REF!-Q4)*100/#REF!)</f>
        <v>#REF!</v>
      </c>
      <c r="AW4" s="97" t="e">
        <f>IF(AND(R4=0,#REF!=0),"",(#REF!-R4)*100/#REF!)</f>
        <v>#REF!</v>
      </c>
      <c r="AX4" s="98" t="e">
        <f>IF(AND(S4=0,#REF!=0),"",(#REF!-S4)*100/#REF!)</f>
        <v>#REF!</v>
      </c>
      <c r="AY4" s="8" t="e">
        <f>#REF!</f>
        <v>#REF!</v>
      </c>
      <c r="BJ4"/>
    </row>
    <row r="5" spans="1:62" ht="14.45" x14ac:dyDescent="0.35">
      <c r="A5" s="90"/>
      <c r="B5" t="s">
        <v>16</v>
      </c>
      <c r="C5" s="23">
        <v>53.317333059100768</v>
      </c>
      <c r="D5" t="s">
        <v>16</v>
      </c>
      <c r="E5" s="88">
        <v>1.1647129713634583</v>
      </c>
      <c r="F5" s="88">
        <v>6.9107551606282886E-3</v>
      </c>
      <c r="G5" s="88">
        <v>3.2920919522979914E-3</v>
      </c>
      <c r="H5" s="88">
        <v>0.97960285057692886</v>
      </c>
      <c r="I5" s="88">
        <v>5.2780081387909421</v>
      </c>
      <c r="J5" s="88">
        <v>8.6274314349878922E-2</v>
      </c>
      <c r="K5" s="88">
        <v>7.5188011221941347</v>
      </c>
      <c r="N5" s="93"/>
      <c r="O5" s="93"/>
      <c r="P5" s="93"/>
      <c r="Q5" s="93"/>
      <c r="R5" s="93"/>
      <c r="S5" s="93"/>
      <c r="T5" s="63"/>
      <c r="U5" s="63"/>
      <c r="V5" s="63"/>
      <c r="W5" s="63"/>
      <c r="X5">
        <f t="shared" si="4"/>
        <v>0</v>
      </c>
      <c r="Y5" s="93" t="e">
        <f t="shared" si="5"/>
        <v>#DIV/0!</v>
      </c>
      <c r="Z5" s="93" t="e">
        <f t="shared" si="6"/>
        <v>#DIV/0!</v>
      </c>
      <c r="AA5" s="93" t="e">
        <f t="shared" si="7"/>
        <v>#DIV/0!</v>
      </c>
      <c r="AB5" s="93" t="e">
        <f t="shared" si="8"/>
        <v>#DIV/0!</v>
      </c>
      <c r="AC5" s="93" t="e">
        <f t="shared" si="9"/>
        <v>#DIV/0!</v>
      </c>
      <c r="AD5" s="93" t="e">
        <f t="shared" si="10"/>
        <v>#DIV/0!</v>
      </c>
      <c r="AE5" s="93"/>
      <c r="AF5">
        <f t="shared" si="11"/>
        <v>0</v>
      </c>
      <c r="AG5" s="93" t="e">
        <f>#REF!*100/#REF!</f>
        <v>#REF!</v>
      </c>
      <c r="AH5" s="93" t="e">
        <f>#REF!*100/#REF!</f>
        <v>#REF!</v>
      </c>
      <c r="AI5" s="93" t="e">
        <f>#REF!*100/#REF!</f>
        <v>#REF!</v>
      </c>
      <c r="AJ5" s="93" t="e">
        <f>#REF!*100/#REF!</f>
        <v>#REF!</v>
      </c>
      <c r="AK5" s="93" t="e">
        <f>#REF!*100/#REF!</f>
        <v>#REF!</v>
      </c>
      <c r="AL5" s="93" t="e">
        <f>#REF!*100/#REF!</f>
        <v>#REF!</v>
      </c>
      <c r="AM5" s="88"/>
      <c r="AN5" s="88"/>
      <c r="AO5" s="88"/>
      <c r="AR5" s="1">
        <f t="shared" si="12"/>
        <v>0</v>
      </c>
      <c r="AS5" s="97" t="e">
        <f>IF(AND(N5=0,#REF!=0),"",(#REF!-N5)*100/#REF!)</f>
        <v>#REF!</v>
      </c>
      <c r="AT5" s="96" t="e">
        <f>IF(AND(O5=0,#REF!=0),"",(#REF!-O5)*100/#REF!)</f>
        <v>#REF!</v>
      </c>
      <c r="AU5" s="97" t="e">
        <f>IF(AND(P5=0,#REF!=0),"",(#REF!-P5)*100/#REF!)</f>
        <v>#REF!</v>
      </c>
      <c r="AV5" s="97" t="e">
        <f>IF(AND(Q5=0,#REF!=0),"",(#REF!-Q5)*100/#REF!)</f>
        <v>#REF!</v>
      </c>
      <c r="AW5" s="96" t="e">
        <f>IF(AND(R5=0,#REF!=0),"",(#REF!-R5)*100/#REF!)</f>
        <v>#REF!</v>
      </c>
      <c r="AX5" s="99" t="e">
        <f>IF(AND(S5=0,#REF!=0),"",(#REF!-S5)*100/#REF!)</f>
        <v>#REF!</v>
      </c>
      <c r="AY5" s="8" t="e">
        <f>#REF!</f>
        <v>#REF!</v>
      </c>
      <c r="BJ5"/>
    </row>
    <row r="6" spans="1:62" ht="14.45" x14ac:dyDescent="0.35">
      <c r="A6" s="90"/>
      <c r="B6" t="s">
        <v>17</v>
      </c>
      <c r="C6" s="23">
        <v>51.81141162756785</v>
      </c>
      <c r="D6" t="s">
        <v>17</v>
      </c>
      <c r="E6" s="88">
        <v>2.8588216441805501</v>
      </c>
      <c r="F6" s="88">
        <v>8.4537190526804792E-2</v>
      </c>
      <c r="G6" s="88">
        <v>0</v>
      </c>
      <c r="H6" s="88">
        <v>1.1191755378658508</v>
      </c>
      <c r="I6" s="88">
        <v>2.7249992533504188</v>
      </c>
      <c r="J6" s="88">
        <v>0.32996932401495055</v>
      </c>
      <c r="K6" s="88">
        <v>7.117502949938574</v>
      </c>
      <c r="N6" s="93"/>
      <c r="O6" s="93"/>
      <c r="P6" s="93"/>
      <c r="Q6" s="93"/>
      <c r="R6" s="93"/>
      <c r="S6" s="93"/>
      <c r="T6" s="63"/>
      <c r="U6" s="63"/>
      <c r="V6" s="63"/>
      <c r="W6" s="63"/>
      <c r="X6">
        <f t="shared" si="4"/>
        <v>0</v>
      </c>
      <c r="Y6" s="93" t="e">
        <f t="shared" si="5"/>
        <v>#DIV/0!</v>
      </c>
      <c r="Z6" s="93" t="e">
        <f t="shared" si="6"/>
        <v>#DIV/0!</v>
      </c>
      <c r="AA6" s="93" t="e">
        <f t="shared" si="7"/>
        <v>#DIV/0!</v>
      </c>
      <c r="AB6" s="93" t="e">
        <f t="shared" si="8"/>
        <v>#DIV/0!</v>
      </c>
      <c r="AC6" s="93" t="e">
        <f t="shared" si="9"/>
        <v>#DIV/0!</v>
      </c>
      <c r="AD6" s="93" t="e">
        <f t="shared" si="10"/>
        <v>#DIV/0!</v>
      </c>
      <c r="AE6" s="93"/>
      <c r="AF6">
        <f t="shared" si="11"/>
        <v>0</v>
      </c>
      <c r="AG6" s="93" t="e">
        <f>#REF!*100/#REF!</f>
        <v>#REF!</v>
      </c>
      <c r="AH6" s="93" t="e">
        <f>#REF!*100/#REF!</f>
        <v>#REF!</v>
      </c>
      <c r="AI6" s="93" t="e">
        <f>#REF!*100/#REF!</f>
        <v>#REF!</v>
      </c>
      <c r="AJ6" s="93" t="e">
        <f>#REF!*100/#REF!</f>
        <v>#REF!</v>
      </c>
      <c r="AK6" s="93" t="e">
        <f>#REF!*100/#REF!</f>
        <v>#REF!</v>
      </c>
      <c r="AL6" s="93" t="e">
        <f>#REF!*100/#REF!</f>
        <v>#REF!</v>
      </c>
      <c r="AM6" s="88"/>
      <c r="AN6" s="88"/>
      <c r="AO6" s="88"/>
      <c r="AR6" s="1">
        <f t="shared" si="12"/>
        <v>0</v>
      </c>
      <c r="AS6" s="96" t="e">
        <f>IF(AND(N6=0,#REF!=0),"",(#REF!-N6)*100/#REF!)</f>
        <v>#REF!</v>
      </c>
      <c r="AT6" s="97" t="e">
        <f>IF(AND(O6=0,#REF!=0),"",(#REF!-O6)*100/#REF!)</f>
        <v>#REF!</v>
      </c>
      <c r="AU6" s="96" t="e">
        <f>IF(AND(P6=0,#REF!=0),"",(#REF!-P6)*100/#REF!)</f>
        <v>#REF!</v>
      </c>
      <c r="AV6" s="97" t="e">
        <f>IF(AND(Q6=0,#REF!=0),"",(#REF!-Q6)*100/#REF!)</f>
        <v>#REF!</v>
      </c>
      <c r="AW6" s="96" t="e">
        <f>IF(AND(R6=0,#REF!=0),"",(#REF!-R6)*100/#REF!)</f>
        <v>#REF!</v>
      </c>
      <c r="AX6" s="99" t="e">
        <f>IF(AND(S6=0,#REF!=0),"",(#REF!-S6)*100/#REF!)</f>
        <v>#REF!</v>
      </c>
      <c r="AY6" s="8" t="e">
        <f>#REF!</f>
        <v>#REF!</v>
      </c>
      <c r="BJ6"/>
    </row>
    <row r="7" spans="1:62" thickBot="1" x14ac:dyDescent="0.4">
      <c r="A7" s="90"/>
      <c r="B7" t="s">
        <v>18</v>
      </c>
      <c r="C7" s="23">
        <v>51.106512345439974</v>
      </c>
      <c r="D7" t="s">
        <v>18</v>
      </c>
      <c r="E7" s="88">
        <v>1.7555042689887499</v>
      </c>
      <c r="F7" s="88">
        <v>4.6318804965623503E-2</v>
      </c>
      <c r="G7" s="88">
        <v>1.4680509839274292E-2</v>
      </c>
      <c r="H7" s="88">
        <v>6.0457850355608522E-2</v>
      </c>
      <c r="I7" s="88">
        <v>4.3576023604500715</v>
      </c>
      <c r="J7" s="88">
        <v>0.38693519281147093</v>
      </c>
      <c r="K7" s="88">
        <v>6.6214989874107992</v>
      </c>
      <c r="N7" s="93"/>
      <c r="O7" s="93"/>
      <c r="P7" s="93"/>
      <c r="Q7" s="93"/>
      <c r="R7" s="93"/>
      <c r="S7" s="93"/>
      <c r="T7" s="63"/>
      <c r="U7" s="63"/>
      <c r="V7" s="63"/>
      <c r="W7" s="63"/>
      <c r="X7">
        <f t="shared" si="4"/>
        <v>0</v>
      </c>
      <c r="Y7" s="93" t="e">
        <f t="shared" si="5"/>
        <v>#DIV/0!</v>
      </c>
      <c r="Z7" s="93" t="e">
        <f t="shared" si="6"/>
        <v>#DIV/0!</v>
      </c>
      <c r="AA7" s="93" t="e">
        <f t="shared" si="7"/>
        <v>#DIV/0!</v>
      </c>
      <c r="AB7" s="93" t="e">
        <f t="shared" si="8"/>
        <v>#DIV/0!</v>
      </c>
      <c r="AC7" s="93" t="e">
        <f t="shared" si="9"/>
        <v>#DIV/0!</v>
      </c>
      <c r="AD7" s="93" t="e">
        <f t="shared" si="10"/>
        <v>#DIV/0!</v>
      </c>
      <c r="AE7" s="93"/>
      <c r="AF7">
        <f t="shared" si="11"/>
        <v>0</v>
      </c>
      <c r="AG7" s="93" t="e">
        <f>#REF!*100/#REF!</f>
        <v>#REF!</v>
      </c>
      <c r="AH7" s="93" t="e">
        <f>#REF!*100/#REF!</f>
        <v>#REF!</v>
      </c>
      <c r="AI7" s="93" t="e">
        <f>#REF!*100/#REF!</f>
        <v>#REF!</v>
      </c>
      <c r="AJ7" s="93" t="e">
        <f>#REF!*100/#REF!</f>
        <v>#REF!</v>
      </c>
      <c r="AK7" s="93" t="e">
        <f>#REF!*100/#REF!</f>
        <v>#REF!</v>
      </c>
      <c r="AL7" s="93" t="e">
        <f>#REF!*100/#REF!</f>
        <v>#REF!</v>
      </c>
      <c r="AM7" s="88"/>
      <c r="AN7" s="88"/>
      <c r="AO7" s="88"/>
      <c r="AR7" s="1">
        <f t="shared" si="12"/>
        <v>0</v>
      </c>
      <c r="AS7" s="97" t="e">
        <f>IF(AND(N7=0,#REF!=0),"",(#REF!-N7)*100/#REF!)</f>
        <v>#REF!</v>
      </c>
      <c r="AT7" s="96" t="e">
        <f>IF(AND(O7=0,#REF!=0),"",(#REF!-O7)*100/#REF!)</f>
        <v>#REF!</v>
      </c>
      <c r="AU7" s="97" t="e">
        <f>IF(AND(P7=0,#REF!=0),"",(#REF!-P7)*100/#REF!)</f>
        <v>#REF!</v>
      </c>
      <c r="AV7" s="97" t="e">
        <f>IF(AND(Q7=0,#REF!=0),"",(#REF!-Q7)*100/#REF!)</f>
        <v>#REF!</v>
      </c>
      <c r="AW7" s="96" t="e">
        <f>IF(AND(R7=0,#REF!=0),"",(#REF!-R7)*100/#REF!)</f>
        <v>#REF!</v>
      </c>
      <c r="AX7" s="98" t="e">
        <f>IF(AND(S7=0,#REF!=0),"",(#REF!-S7)*100/#REF!)</f>
        <v>#REF!</v>
      </c>
      <c r="AY7" s="9" t="e">
        <f>#REF!</f>
        <v>#REF!</v>
      </c>
      <c r="BJ7"/>
    </row>
    <row r="8" spans="1:62" ht="14.45" x14ac:dyDescent="0.35">
      <c r="A8" s="90"/>
      <c r="B8" t="s">
        <v>19</v>
      </c>
      <c r="C8" s="23">
        <v>51.102319000675095</v>
      </c>
      <c r="D8" t="s">
        <v>19</v>
      </c>
      <c r="E8" s="88">
        <v>0.62152566592045988</v>
      </c>
      <c r="F8" s="88">
        <v>7.742577781810684E-4</v>
      </c>
      <c r="G8" s="88">
        <v>0</v>
      </c>
      <c r="H8" s="88">
        <v>0</v>
      </c>
      <c r="I8" s="88">
        <v>1.2201767179425127</v>
      </c>
      <c r="J8" s="88">
        <v>7.4939809565666898E-2</v>
      </c>
      <c r="K8" s="88">
        <v>1.9174164512068204</v>
      </c>
      <c r="N8" s="93"/>
      <c r="O8" s="93"/>
      <c r="P8" s="93"/>
      <c r="Q8" s="93"/>
      <c r="R8" s="93"/>
      <c r="S8" s="93"/>
      <c r="T8" s="63"/>
      <c r="U8" s="63"/>
      <c r="V8" s="63"/>
      <c r="W8" s="63"/>
      <c r="X8">
        <f t="shared" si="4"/>
        <v>0</v>
      </c>
      <c r="Y8" s="95" t="e">
        <f t="shared" si="5"/>
        <v>#DIV/0!</v>
      </c>
      <c r="Z8" s="93" t="e">
        <f t="shared" si="6"/>
        <v>#DIV/0!</v>
      </c>
      <c r="AA8" s="93" t="e">
        <f t="shared" si="7"/>
        <v>#DIV/0!</v>
      </c>
      <c r="AB8" s="93" t="e">
        <f t="shared" si="8"/>
        <v>#DIV/0!</v>
      </c>
      <c r="AC8" s="95" t="e">
        <f t="shared" si="9"/>
        <v>#DIV/0!</v>
      </c>
      <c r="AD8" s="93" t="e">
        <f t="shared" si="10"/>
        <v>#DIV/0!</v>
      </c>
      <c r="AE8" s="93"/>
      <c r="AF8">
        <f t="shared" si="11"/>
        <v>0</v>
      </c>
      <c r="AG8" s="95" t="e">
        <f>#REF!*100/#REF!</f>
        <v>#REF!</v>
      </c>
      <c r="AH8" s="93" t="e">
        <f>#REF!*100/#REF!</f>
        <v>#REF!</v>
      </c>
      <c r="AI8" s="93" t="e">
        <f>#REF!*100/#REF!</f>
        <v>#REF!</v>
      </c>
      <c r="AJ8" s="93" t="e">
        <f>#REF!*100/#REF!</f>
        <v>#REF!</v>
      </c>
      <c r="AK8" s="95" t="e">
        <f>#REF!*100/#REF!</f>
        <v>#REF!</v>
      </c>
      <c r="AL8" s="93" t="e">
        <f>#REF!*100/#REF!</f>
        <v>#REF!</v>
      </c>
      <c r="AM8" s="88"/>
      <c r="AN8" s="88"/>
      <c r="AO8" s="88"/>
      <c r="AR8" s="1">
        <f t="shared" si="12"/>
        <v>0</v>
      </c>
      <c r="AS8" s="97" t="e">
        <f>IF(AND(N8=0,#REF!=0),"",(#REF!-N8)*100/#REF!)</f>
        <v>#REF!</v>
      </c>
      <c r="AT8" s="96" t="e">
        <f>IF(AND(O8=0,#REF!=0),"",(#REF!-O8)*100/#REF!)</f>
        <v>#REF!</v>
      </c>
      <c r="AU8" s="96" t="e">
        <f>IF(AND(P8=0,#REF!=0),"",(#REF!-P8)*100/#REF!)</f>
        <v>#REF!</v>
      </c>
      <c r="AV8" s="96" t="e">
        <f>IF(AND(Q8=0,#REF!=0),"",(#REF!-Q8)*100/#REF!)</f>
        <v>#REF!</v>
      </c>
      <c r="AW8" s="96" t="e">
        <f>IF(AND(R8=0,#REF!=0),"",(#REF!-R8)*100/#REF!)</f>
        <v>#REF!</v>
      </c>
      <c r="AX8" s="98" t="e">
        <f>IF(AND(S8=0,#REF!=0),"",(#REF!-S8)*100/#REF!)</f>
        <v>#REF!</v>
      </c>
      <c r="AY8" s="8" t="e">
        <f>#REF!</f>
        <v>#REF!</v>
      </c>
      <c r="BJ8"/>
    </row>
    <row r="9" spans="1:62" ht="14.45" x14ac:dyDescent="0.35">
      <c r="A9" s="90"/>
      <c r="B9" t="s">
        <v>20</v>
      </c>
      <c r="C9" s="23">
        <v>47.591759054173217</v>
      </c>
      <c r="D9" t="s">
        <v>21</v>
      </c>
      <c r="E9" s="88">
        <v>0.80159711701935066</v>
      </c>
      <c r="F9" s="88">
        <v>0.182209607313811</v>
      </c>
      <c r="G9" s="88">
        <v>0</v>
      </c>
      <c r="H9" s="88">
        <v>0</v>
      </c>
      <c r="I9" s="88">
        <v>4.9607312609407136E-2</v>
      </c>
      <c r="J9" s="88">
        <v>7.7779423615861473E-2</v>
      </c>
      <c r="K9" s="88">
        <v>1.1111934605584304</v>
      </c>
      <c r="N9" s="93"/>
      <c r="O9" s="93"/>
      <c r="P9" s="93"/>
      <c r="Q9" s="93"/>
      <c r="R9" s="93"/>
      <c r="S9" s="93"/>
      <c r="T9" s="63"/>
      <c r="U9" s="63"/>
      <c r="V9" s="63"/>
      <c r="W9" s="63"/>
      <c r="X9">
        <f t="shared" si="4"/>
        <v>0</v>
      </c>
      <c r="Y9" s="93" t="e">
        <f t="shared" si="5"/>
        <v>#DIV/0!</v>
      </c>
      <c r="Z9" s="93" t="e">
        <f t="shared" si="6"/>
        <v>#DIV/0!</v>
      </c>
      <c r="AA9" s="93" t="e">
        <f t="shared" si="7"/>
        <v>#DIV/0!</v>
      </c>
      <c r="AB9" s="93" t="e">
        <f t="shared" si="8"/>
        <v>#DIV/0!</v>
      </c>
      <c r="AC9" s="93" t="e">
        <f t="shared" si="9"/>
        <v>#DIV/0!</v>
      </c>
      <c r="AD9" s="93" t="e">
        <f t="shared" si="10"/>
        <v>#DIV/0!</v>
      </c>
      <c r="AE9" s="93"/>
      <c r="AF9">
        <f t="shared" si="11"/>
        <v>0</v>
      </c>
      <c r="AG9" s="93" t="e">
        <f>#REF!*100/#REF!</f>
        <v>#REF!</v>
      </c>
      <c r="AH9" s="93" t="e">
        <f>#REF!*100/#REF!</f>
        <v>#REF!</v>
      </c>
      <c r="AI9" s="93" t="e">
        <f>#REF!*100/#REF!</f>
        <v>#REF!</v>
      </c>
      <c r="AJ9" s="93" t="e">
        <f>#REF!*100/#REF!</f>
        <v>#REF!</v>
      </c>
      <c r="AK9" s="93" t="e">
        <f>#REF!*100/#REF!</f>
        <v>#REF!</v>
      </c>
      <c r="AL9" s="93" t="e">
        <f>#REF!*100/#REF!</f>
        <v>#REF!</v>
      </c>
      <c r="AM9" s="88"/>
      <c r="AN9" s="88"/>
      <c r="AO9" s="88"/>
      <c r="AR9" s="1">
        <f t="shared" si="12"/>
        <v>0</v>
      </c>
      <c r="AS9" s="96" t="e">
        <f>IF(AND(N9=0,#REF!=0),"",(#REF!-N9)*100/#REF!)</f>
        <v>#REF!</v>
      </c>
      <c r="AT9" s="97" t="e">
        <f>IF(AND(O9=0,#REF!=0),"",(#REF!-O9)*100/#REF!)</f>
        <v>#REF!</v>
      </c>
      <c r="AU9" s="96" t="e">
        <f>IF(AND(P9=0,#REF!=0),"",(#REF!-P9)*100/#REF!)</f>
        <v>#REF!</v>
      </c>
      <c r="AV9" s="96" t="e">
        <f>IF(AND(Q9=0,#REF!=0),"",(#REF!-Q9)*100/#REF!)</f>
        <v>#REF!</v>
      </c>
      <c r="AW9" s="97" t="e">
        <f>IF(AND(R9=0,#REF!=0),"",(#REF!-R9)*100/#REF!)</f>
        <v>#REF!</v>
      </c>
      <c r="AX9" s="98" t="e">
        <f>IF(AND(S9=0,#REF!=0),"",(#REF!-S9)*100/#REF!)</f>
        <v>#REF!</v>
      </c>
      <c r="AY9" s="8" t="e">
        <f>#REF!</f>
        <v>#REF!</v>
      </c>
      <c r="BJ9"/>
    </row>
    <row r="10" spans="1:62" ht="14.45" x14ac:dyDescent="0.35">
      <c r="A10" s="90"/>
      <c r="B10" t="s">
        <v>22</v>
      </c>
      <c r="C10" s="23">
        <v>49.551559911943635</v>
      </c>
      <c r="D10" t="s">
        <v>22</v>
      </c>
      <c r="E10" s="88">
        <v>0.41924426914543822</v>
      </c>
      <c r="F10" s="88">
        <v>0</v>
      </c>
      <c r="G10" s="88">
        <v>0.10499744477187607</v>
      </c>
      <c r="H10" s="88">
        <v>0</v>
      </c>
      <c r="I10" s="88">
        <v>4.3320018772533032E-2</v>
      </c>
      <c r="J10" s="88">
        <v>2.2486309916709053E-3</v>
      </c>
      <c r="K10" s="88">
        <v>0.56981036368151827</v>
      </c>
      <c r="N10" s="93"/>
      <c r="O10" s="93"/>
      <c r="P10" s="93"/>
      <c r="Q10" s="93"/>
      <c r="R10" s="93"/>
      <c r="S10" s="93"/>
      <c r="T10" s="63"/>
      <c r="U10" s="63"/>
      <c r="V10" s="63"/>
      <c r="W10" s="63"/>
      <c r="X10">
        <f t="shared" si="4"/>
        <v>0</v>
      </c>
      <c r="Y10" s="93" t="e">
        <f t="shared" si="5"/>
        <v>#DIV/0!</v>
      </c>
      <c r="Z10" s="93" t="e">
        <f t="shared" si="6"/>
        <v>#DIV/0!</v>
      </c>
      <c r="AA10" s="93" t="e">
        <f t="shared" si="7"/>
        <v>#DIV/0!</v>
      </c>
      <c r="AB10" s="93" t="e">
        <f t="shared" si="8"/>
        <v>#DIV/0!</v>
      </c>
      <c r="AC10" s="93" t="e">
        <f t="shared" si="9"/>
        <v>#DIV/0!</v>
      </c>
      <c r="AD10" s="93" t="e">
        <f t="shared" si="10"/>
        <v>#DIV/0!</v>
      </c>
      <c r="AE10" s="93"/>
      <c r="AF10">
        <f t="shared" si="11"/>
        <v>0</v>
      </c>
      <c r="AG10" s="93" t="e">
        <f>#REF!*100/#REF!</f>
        <v>#REF!</v>
      </c>
      <c r="AH10" s="93" t="e">
        <f>#REF!*100/#REF!</f>
        <v>#REF!</v>
      </c>
      <c r="AI10" s="93" t="e">
        <f>#REF!*100/#REF!</f>
        <v>#REF!</v>
      </c>
      <c r="AJ10" s="93" t="e">
        <f>#REF!*100/#REF!</f>
        <v>#REF!</v>
      </c>
      <c r="AK10" s="93" t="e">
        <f>#REF!*100/#REF!</f>
        <v>#REF!</v>
      </c>
      <c r="AL10" s="93" t="e">
        <f>#REF!*100/#REF!</f>
        <v>#REF!</v>
      </c>
      <c r="AM10" s="88"/>
      <c r="AN10" s="88"/>
      <c r="AO10" s="88"/>
      <c r="AR10" s="1">
        <f t="shared" si="12"/>
        <v>0</v>
      </c>
      <c r="AS10" s="97" t="e">
        <f>IF(AND(N10=0,#REF!=0),"",(#REF!-N10)*100/#REF!)</f>
        <v>#REF!</v>
      </c>
      <c r="AT10" s="96" t="e">
        <f>IF(AND(O10=0,#REF!=0),"",(#REF!-O10)*100/#REF!)</f>
        <v>#REF!</v>
      </c>
      <c r="AU10" s="97" t="e">
        <f>IF(AND(P10=0,#REF!=0),"",(#REF!-P10)*100/#REF!)</f>
        <v>#REF!</v>
      </c>
      <c r="AV10" s="96" t="e">
        <f>IF(AND(Q10=0,#REF!=0),"",(#REF!-Q10)*100/#REF!)</f>
        <v>#REF!</v>
      </c>
      <c r="AW10" s="96" t="e">
        <f>IF(AND(R10=0,#REF!=0),"",(#REF!-R10)*100/#REF!)</f>
        <v>#REF!</v>
      </c>
      <c r="AX10" s="98" t="e">
        <f>IF(AND(S10=0,#REF!=0),"",(#REF!-S10)*100/#REF!)</f>
        <v>#REF!</v>
      </c>
      <c r="AY10" s="8" t="e">
        <f>#REF!</f>
        <v>#REF!</v>
      </c>
      <c r="BJ10"/>
    </row>
    <row r="11" spans="1:62" ht="14.45" x14ac:dyDescent="0.35">
      <c r="A11" s="100"/>
      <c r="B11" s="76" t="s">
        <v>23</v>
      </c>
      <c r="C11" s="23">
        <v>48.6739025602946</v>
      </c>
      <c r="D11" t="s">
        <v>23</v>
      </c>
      <c r="E11" s="88">
        <v>0.15946058359702306</v>
      </c>
      <c r="F11" s="88">
        <v>1.19975195189434E-3</v>
      </c>
      <c r="G11" s="88">
        <v>0</v>
      </c>
      <c r="H11" s="88">
        <v>0</v>
      </c>
      <c r="I11" s="88">
        <v>1.7835225514280985E-4</v>
      </c>
      <c r="J11" s="88">
        <v>1.8709451873366951E-3</v>
      </c>
      <c r="K11" s="88">
        <v>0.1627096329913969</v>
      </c>
      <c r="N11" s="93"/>
      <c r="O11" s="93"/>
      <c r="P11" s="93"/>
      <c r="Q11" s="93"/>
      <c r="R11" s="93"/>
      <c r="S11" s="93"/>
      <c r="T11" s="63"/>
      <c r="U11" s="63"/>
      <c r="V11" s="63"/>
      <c r="W11" s="63"/>
      <c r="X11">
        <f t="shared" si="4"/>
        <v>0</v>
      </c>
      <c r="Y11" s="93" t="e">
        <f t="shared" si="5"/>
        <v>#DIV/0!</v>
      </c>
      <c r="Z11" s="93" t="e">
        <f t="shared" si="6"/>
        <v>#DIV/0!</v>
      </c>
      <c r="AA11" s="93" t="e">
        <f t="shared" si="7"/>
        <v>#DIV/0!</v>
      </c>
      <c r="AB11" s="93" t="e">
        <f t="shared" si="8"/>
        <v>#DIV/0!</v>
      </c>
      <c r="AC11" s="93" t="e">
        <f t="shared" si="9"/>
        <v>#DIV/0!</v>
      </c>
      <c r="AD11" s="93" t="e">
        <f t="shared" si="10"/>
        <v>#DIV/0!</v>
      </c>
      <c r="AE11" s="93"/>
      <c r="AF11">
        <f t="shared" si="11"/>
        <v>0</v>
      </c>
      <c r="AG11" s="93" t="e">
        <f>#REF!*100/#REF!</f>
        <v>#REF!</v>
      </c>
      <c r="AH11" s="93" t="e">
        <f>#REF!*100/#REF!</f>
        <v>#REF!</v>
      </c>
      <c r="AI11" s="93" t="e">
        <f>#REF!*100/#REF!</f>
        <v>#REF!</v>
      </c>
      <c r="AJ11" s="93" t="e">
        <f>#REF!*100/#REF!</f>
        <v>#REF!</v>
      </c>
      <c r="AK11" s="93" t="e">
        <f>#REF!*100/#REF!</f>
        <v>#REF!</v>
      </c>
      <c r="AL11" s="93" t="e">
        <f>#REF!*100/#REF!</f>
        <v>#REF!</v>
      </c>
      <c r="AM11" s="88"/>
      <c r="AN11" s="88"/>
      <c r="AO11" s="88"/>
      <c r="AR11" s="1">
        <f t="shared" si="12"/>
        <v>0</v>
      </c>
      <c r="AS11" s="97" t="e">
        <f>IF(AND(N11=0,#REF!=0),"",(#REF!-N11)*100/#REF!)</f>
        <v>#REF!</v>
      </c>
      <c r="AT11" s="96" t="e">
        <f>IF(AND(O11=0,#REF!=0),"",(#REF!-O11)*100/#REF!)</f>
        <v>#REF!</v>
      </c>
      <c r="AU11" s="96" t="e">
        <f>IF(AND(P11=0,#REF!=0),"",(#REF!-P11)*100/#REF!)</f>
        <v>#REF!</v>
      </c>
      <c r="AV11" s="96" t="e">
        <f>IF(AND(Q11=0,#REF!=0),"",(#REF!-Q11)*100/#REF!)</f>
        <v>#REF!</v>
      </c>
      <c r="AW11" s="96" t="e">
        <f>IF(AND(R11=0,#REF!=0),"",(#REF!-R11)*100/#REF!)</f>
        <v>#REF!</v>
      </c>
      <c r="AX11" s="98" t="e">
        <f>IF(AND(S11=0,#REF!=0),"",(#REF!-S11)*100/#REF!)</f>
        <v>#REF!</v>
      </c>
      <c r="AY11" s="8" t="e">
        <f>#REF!</f>
        <v>#REF!</v>
      </c>
      <c r="BJ11"/>
    </row>
    <row r="12" spans="1:62" ht="14.45" x14ac:dyDescent="0.35">
      <c r="A12" s="101" t="s">
        <v>24</v>
      </c>
      <c r="B12" s="64" t="s">
        <v>25</v>
      </c>
      <c r="C12" s="23">
        <v>50.708944795333231</v>
      </c>
      <c r="D12" t="s">
        <v>25</v>
      </c>
      <c r="E12" s="88">
        <v>2.2741185736660374</v>
      </c>
      <c r="F12" s="88">
        <v>1.0733443171164451E-2</v>
      </c>
      <c r="G12" s="88">
        <v>0.52797153563135746</v>
      </c>
      <c r="H12" s="88">
        <v>3.0983873734526531E-3</v>
      </c>
      <c r="I12" s="88">
        <v>3.4635390620897439</v>
      </c>
      <c r="J12" s="88">
        <v>0.35255354243947001</v>
      </c>
      <c r="K12" s="88">
        <v>6.6320145443712253</v>
      </c>
      <c r="N12" s="93"/>
      <c r="O12" s="93"/>
      <c r="P12" s="93"/>
      <c r="Q12" s="93"/>
      <c r="R12" s="93"/>
      <c r="S12" s="93"/>
      <c r="T12" s="63"/>
      <c r="V12" s="63"/>
      <c r="W12" s="63"/>
      <c r="X12">
        <f t="shared" si="4"/>
        <v>0</v>
      </c>
      <c r="Y12" s="93" t="e">
        <f t="shared" si="5"/>
        <v>#DIV/0!</v>
      </c>
      <c r="Z12" s="93" t="e">
        <f t="shared" si="6"/>
        <v>#DIV/0!</v>
      </c>
      <c r="AA12" s="93" t="e">
        <f t="shared" si="7"/>
        <v>#DIV/0!</v>
      </c>
      <c r="AB12" s="93" t="e">
        <f t="shared" si="8"/>
        <v>#DIV/0!</v>
      </c>
      <c r="AC12" s="93" t="e">
        <f t="shared" si="9"/>
        <v>#DIV/0!</v>
      </c>
      <c r="AD12" s="93" t="e">
        <f t="shared" si="10"/>
        <v>#DIV/0!</v>
      </c>
      <c r="AE12" s="93"/>
      <c r="AF12">
        <f t="shared" si="11"/>
        <v>0</v>
      </c>
      <c r="AG12" s="93" t="e">
        <f>#REF!*100/#REF!</f>
        <v>#REF!</v>
      </c>
      <c r="AH12" s="93" t="e">
        <f>#REF!*100/#REF!</f>
        <v>#REF!</v>
      </c>
      <c r="AI12" s="93" t="e">
        <f>#REF!*100/#REF!</f>
        <v>#REF!</v>
      </c>
      <c r="AJ12" s="93" t="e">
        <f>#REF!*100/#REF!</f>
        <v>#REF!</v>
      </c>
      <c r="AK12" s="93" t="e">
        <f>#REF!*100/#REF!</f>
        <v>#REF!</v>
      </c>
      <c r="AL12" s="93" t="e">
        <f>#REF!*100/#REF!</f>
        <v>#REF!</v>
      </c>
      <c r="AM12" s="88"/>
      <c r="AN12" s="88"/>
      <c r="AO12" s="88"/>
      <c r="AR12" s="1">
        <f t="shared" si="12"/>
        <v>0</v>
      </c>
      <c r="AS12" s="96" t="e">
        <f>IF(AND(N12=0,#REF!=0),"",(#REF!-N12)*100/#REF!)</f>
        <v>#REF!</v>
      </c>
      <c r="AT12" s="97" t="e">
        <f>IF(AND(O12=0,#REF!=0),"",(#REF!-O12)*100/#REF!)</f>
        <v>#REF!</v>
      </c>
      <c r="AU12" s="97" t="e">
        <f>IF(AND(P12=0,#REF!=0),"",(#REF!-P12)*100/#REF!)</f>
        <v>#REF!</v>
      </c>
      <c r="AV12" s="96" t="e">
        <f>IF(AND(Q12=0,#REF!=0),"",(#REF!-Q12)*100/#REF!)</f>
        <v>#REF!</v>
      </c>
      <c r="AW12" s="96" t="e">
        <f>IF(AND(R12=0,#REF!=0),"",(#REF!-R12)*100/#REF!)</f>
        <v>#REF!</v>
      </c>
      <c r="AX12" s="98" t="e">
        <f>IF(AND(S12=0,#REF!=0),"",(#REF!-S12)*100/#REF!)</f>
        <v>#REF!</v>
      </c>
      <c r="AY12" s="8" t="e">
        <f>#REF!</f>
        <v>#REF!</v>
      </c>
      <c r="BJ12"/>
    </row>
    <row r="13" spans="1:62" ht="14.45" x14ac:dyDescent="0.35">
      <c r="A13" s="90"/>
      <c r="B13" t="s">
        <v>26</v>
      </c>
      <c r="C13" s="23">
        <v>50.955967802492637</v>
      </c>
      <c r="D13" t="s">
        <v>26</v>
      </c>
      <c r="E13" s="88">
        <v>2.06765580524111</v>
      </c>
      <c r="F13" s="88">
        <v>0.1887533020765175</v>
      </c>
      <c r="G13" s="88">
        <v>0.61994792626248429</v>
      </c>
      <c r="H13" s="88">
        <v>0</v>
      </c>
      <c r="I13" s="88">
        <v>3.2268914531752184</v>
      </c>
      <c r="J13" s="88">
        <v>7.4719155610645516E-2</v>
      </c>
      <c r="K13" s="88">
        <v>6.1779676423659753</v>
      </c>
      <c r="N13" s="93"/>
      <c r="O13" s="93"/>
      <c r="P13" s="93"/>
      <c r="Q13" s="93"/>
      <c r="R13" s="93"/>
      <c r="S13" s="93"/>
      <c r="T13" s="63"/>
      <c r="U13" s="63"/>
      <c r="V13" s="63"/>
      <c r="W13" s="63"/>
      <c r="X13">
        <f t="shared" si="4"/>
        <v>0</v>
      </c>
      <c r="Y13" s="93" t="e">
        <f t="shared" si="5"/>
        <v>#DIV/0!</v>
      </c>
      <c r="Z13" s="93" t="e">
        <f t="shared" si="6"/>
        <v>#DIV/0!</v>
      </c>
      <c r="AA13" s="93" t="e">
        <f t="shared" si="7"/>
        <v>#DIV/0!</v>
      </c>
      <c r="AB13" s="93" t="e">
        <f t="shared" si="8"/>
        <v>#DIV/0!</v>
      </c>
      <c r="AC13" s="93" t="e">
        <f t="shared" si="9"/>
        <v>#DIV/0!</v>
      </c>
      <c r="AD13" s="93" t="e">
        <f t="shared" si="10"/>
        <v>#DIV/0!</v>
      </c>
      <c r="AE13" s="93"/>
      <c r="AF13">
        <f t="shared" si="11"/>
        <v>0</v>
      </c>
      <c r="AG13" s="93" t="e">
        <f>#REF!*100/#REF!</f>
        <v>#REF!</v>
      </c>
      <c r="AH13" s="93" t="e">
        <f>#REF!*100/#REF!</f>
        <v>#REF!</v>
      </c>
      <c r="AI13" s="93" t="e">
        <f>#REF!*100/#REF!</f>
        <v>#REF!</v>
      </c>
      <c r="AJ13" s="93" t="e">
        <f>#REF!*100/#REF!</f>
        <v>#REF!</v>
      </c>
      <c r="AK13" s="93" t="e">
        <f>#REF!*100/#REF!</f>
        <v>#REF!</v>
      </c>
      <c r="AL13" s="93" t="e">
        <f>#REF!*100/#REF!</f>
        <v>#REF!</v>
      </c>
      <c r="AM13" s="88"/>
      <c r="AN13" s="88"/>
      <c r="AO13" s="88"/>
      <c r="AR13" s="1">
        <f t="shared" si="12"/>
        <v>0</v>
      </c>
      <c r="AS13" s="96" t="e">
        <f>IF(AND(N13=0,#REF!=0),"",(#REF!-N13)*100/#REF!)</f>
        <v>#REF!</v>
      </c>
      <c r="AT13" s="97" t="e">
        <f>IF(AND(O13=0,#REF!=0),"",(#REF!-O13)*100/#REF!)</f>
        <v>#REF!</v>
      </c>
      <c r="AU13" s="97" t="e">
        <f>IF(AND(P13=0,#REF!=0),"",(#REF!-P13)*100/#REF!)</f>
        <v>#REF!</v>
      </c>
      <c r="AV13" s="96" t="e">
        <f>IF(AND(Q13=0,#REF!=0),"",(#REF!-Q13)*100/#REF!)</f>
        <v>#REF!</v>
      </c>
      <c r="AW13" s="96" t="e">
        <f>IF(AND(R13=0,#REF!=0),"",(#REF!-R13)*100/#REF!)</f>
        <v>#REF!</v>
      </c>
      <c r="AX13" s="99" t="e">
        <f>IF(AND(S13=0,#REF!=0),"",(#REF!-S13)*100/#REF!)</f>
        <v>#REF!</v>
      </c>
      <c r="AY13" s="8" t="e">
        <f>#REF!</f>
        <v>#REF!</v>
      </c>
      <c r="BJ13"/>
    </row>
    <row r="14" spans="1:62" ht="14.45" x14ac:dyDescent="0.35">
      <c r="A14" s="90"/>
      <c r="B14" t="s">
        <v>27</v>
      </c>
      <c r="C14" s="23">
        <v>51.575684390387408</v>
      </c>
      <c r="D14" t="s">
        <v>27</v>
      </c>
      <c r="E14" s="88">
        <v>1.1866184360460295</v>
      </c>
      <c r="F14" s="88">
        <v>1.8840218520642614E-3</v>
      </c>
      <c r="G14" s="88">
        <v>1.2540621070895391E-3</v>
      </c>
      <c r="H14" s="88">
        <v>0</v>
      </c>
      <c r="I14" s="88">
        <v>2.6151042561532378</v>
      </c>
      <c r="J14" s="88">
        <v>3.1421217125254357E-2</v>
      </c>
      <c r="K14" s="88">
        <v>3.8362819932836749</v>
      </c>
      <c r="N14" s="93"/>
      <c r="O14" s="93"/>
      <c r="P14" s="93"/>
      <c r="Q14" s="93"/>
      <c r="R14" s="93"/>
      <c r="S14" s="93"/>
      <c r="T14" s="63"/>
      <c r="U14" s="63"/>
      <c r="V14" s="63"/>
      <c r="W14" s="63"/>
      <c r="X14">
        <f t="shared" si="4"/>
        <v>0</v>
      </c>
      <c r="Y14" s="93" t="e">
        <f t="shared" si="5"/>
        <v>#DIV/0!</v>
      </c>
      <c r="Z14" s="93" t="e">
        <f t="shared" si="6"/>
        <v>#DIV/0!</v>
      </c>
      <c r="AA14" s="93" t="e">
        <f t="shared" si="7"/>
        <v>#DIV/0!</v>
      </c>
      <c r="AB14" s="93" t="e">
        <f t="shared" si="8"/>
        <v>#DIV/0!</v>
      </c>
      <c r="AC14" s="93" t="e">
        <f t="shared" si="9"/>
        <v>#DIV/0!</v>
      </c>
      <c r="AD14" s="93" t="e">
        <f t="shared" si="10"/>
        <v>#DIV/0!</v>
      </c>
      <c r="AE14" s="93"/>
      <c r="AF14">
        <f t="shared" si="11"/>
        <v>0</v>
      </c>
      <c r="AG14" s="93" t="e">
        <f>#REF!*100/#REF!</f>
        <v>#REF!</v>
      </c>
      <c r="AH14" s="93" t="e">
        <f>#REF!*100/#REF!</f>
        <v>#REF!</v>
      </c>
      <c r="AI14" s="93" t="e">
        <f>#REF!*100/#REF!</f>
        <v>#REF!</v>
      </c>
      <c r="AJ14" s="93" t="e">
        <f>#REF!*100/#REF!</f>
        <v>#REF!</v>
      </c>
      <c r="AK14" s="93" t="e">
        <f>#REF!*100/#REF!</f>
        <v>#REF!</v>
      </c>
      <c r="AL14" s="93" t="e">
        <f>#REF!*100/#REF!</f>
        <v>#REF!</v>
      </c>
      <c r="AM14" s="88"/>
      <c r="AN14" s="88"/>
      <c r="AO14" s="88"/>
      <c r="AR14" s="1">
        <f t="shared" si="12"/>
        <v>0</v>
      </c>
      <c r="AS14" s="96" t="e">
        <f>IF(AND(N14=0,#REF!=0),"",(#REF!-N14)*100/#REF!)</f>
        <v>#REF!</v>
      </c>
      <c r="AT14" s="96" t="e">
        <f>IF(AND(O14=0,#REF!=0),"",(#REF!-O14)*100/#REF!)</f>
        <v>#REF!</v>
      </c>
      <c r="AU14" s="96" t="e">
        <f>IF(AND(P14=0,#REF!=0),"",(#REF!-P14)*100/#REF!)</f>
        <v>#REF!</v>
      </c>
      <c r="AV14" s="96" t="e">
        <f>IF(AND(Q14=0,#REF!=0),"",(#REF!-Q14)*100/#REF!)</f>
        <v>#REF!</v>
      </c>
      <c r="AW14" s="97" t="e">
        <f>IF(AND(R14=0,#REF!=0),"",(#REF!-R14)*100/#REF!)</f>
        <v>#REF!</v>
      </c>
      <c r="AX14" s="98" t="e">
        <f>IF(AND(S14=0,#REF!=0),"",(#REF!-S14)*100/#REF!)</f>
        <v>#REF!</v>
      </c>
      <c r="AY14" s="8" t="e">
        <f>#REF!</f>
        <v>#REF!</v>
      </c>
      <c r="BJ14"/>
    </row>
    <row r="15" spans="1:62" ht="14.45" x14ac:dyDescent="0.35">
      <c r="A15" s="100"/>
      <c r="B15" s="76" t="s">
        <v>28</v>
      </c>
      <c r="C15" s="23">
        <v>51.324659779341161</v>
      </c>
      <c r="D15" t="s">
        <v>28</v>
      </c>
      <c r="E15" s="88">
        <v>0.91774641074276675</v>
      </c>
      <c r="F15" s="88">
        <v>5.7573705282742082E-4</v>
      </c>
      <c r="G15" s="88">
        <v>0.19347668491431189</v>
      </c>
      <c r="H15" s="88">
        <v>0</v>
      </c>
      <c r="I15" s="88">
        <v>1.616439126943247</v>
      </c>
      <c r="J15" s="88">
        <v>3.1693172703521337E-2</v>
      </c>
      <c r="K15" s="88">
        <v>2.7599311323566744</v>
      </c>
      <c r="N15" s="93"/>
      <c r="O15" s="93"/>
      <c r="P15" s="93"/>
      <c r="Q15" s="93"/>
      <c r="R15" s="93"/>
      <c r="S15" s="93"/>
      <c r="T15" s="63"/>
      <c r="U15" s="63"/>
      <c r="V15" s="63"/>
      <c r="W15" s="63"/>
      <c r="X15">
        <f t="shared" si="4"/>
        <v>0</v>
      </c>
      <c r="Y15" s="93" t="e">
        <f t="shared" si="5"/>
        <v>#DIV/0!</v>
      </c>
      <c r="Z15" s="93" t="e">
        <f t="shared" si="6"/>
        <v>#DIV/0!</v>
      </c>
      <c r="AA15" s="93" t="e">
        <f t="shared" si="7"/>
        <v>#DIV/0!</v>
      </c>
      <c r="AB15" s="93" t="e">
        <f t="shared" si="8"/>
        <v>#DIV/0!</v>
      </c>
      <c r="AC15" s="93" t="e">
        <f t="shared" si="9"/>
        <v>#DIV/0!</v>
      </c>
      <c r="AD15" s="93" t="e">
        <f t="shared" si="10"/>
        <v>#DIV/0!</v>
      </c>
      <c r="AE15" s="93"/>
      <c r="AF15">
        <f t="shared" si="11"/>
        <v>0</v>
      </c>
      <c r="AG15" s="93" t="e">
        <f>#REF!*100/#REF!</f>
        <v>#REF!</v>
      </c>
      <c r="AH15" s="93" t="e">
        <f>#REF!*100/#REF!</f>
        <v>#REF!</v>
      </c>
      <c r="AI15" s="93" t="e">
        <f>#REF!*100/#REF!</f>
        <v>#REF!</v>
      </c>
      <c r="AJ15" s="93" t="e">
        <f>#REF!*100/#REF!</f>
        <v>#REF!</v>
      </c>
      <c r="AK15" s="93" t="e">
        <f>#REF!*100/#REF!</f>
        <v>#REF!</v>
      </c>
      <c r="AL15" s="93" t="e">
        <f>#REF!*100/#REF!</f>
        <v>#REF!</v>
      </c>
      <c r="AM15" s="88"/>
      <c r="AN15" s="88"/>
      <c r="AO15" s="88"/>
      <c r="AR15" s="1">
        <f t="shared" si="12"/>
        <v>0</v>
      </c>
      <c r="AS15" s="96" t="e">
        <f>IF(AND(N15=0,#REF!=0),"",(#REF!-N15)*100/#REF!)</f>
        <v>#REF!</v>
      </c>
      <c r="AT15" s="97" t="e">
        <f>IF(AND(O15=0,#REF!=0),"",(#REF!-O15)*100/#REF!)</f>
        <v>#REF!</v>
      </c>
      <c r="AU15" s="97" t="e">
        <f>IF(AND(P15=0,#REF!=0),"",(#REF!-P15)*100/#REF!)</f>
        <v>#REF!</v>
      </c>
      <c r="AV15" s="96" t="e">
        <f>IF(AND(Q15=0,#REF!=0),"",(#REF!-Q15)*100/#REF!)</f>
        <v>#REF!</v>
      </c>
      <c r="AW15" s="97" t="e">
        <f>IF(AND(R15=0,#REF!=0),"",(#REF!-R15)*100/#REF!)</f>
        <v>#REF!</v>
      </c>
      <c r="AX15" s="98" t="e">
        <f>IF(AND(S15=0,#REF!=0),"",(#REF!-S15)*100/#REF!)</f>
        <v>#REF!</v>
      </c>
      <c r="AY15" s="8" t="e">
        <f>#REF!</f>
        <v>#REF!</v>
      </c>
      <c r="BJ15"/>
    </row>
    <row r="16" spans="1:62" ht="14.45" x14ac:dyDescent="0.35">
      <c r="A16" s="102" t="s">
        <v>29</v>
      </c>
      <c r="B16" s="64" t="s">
        <v>30</v>
      </c>
      <c r="C16" s="23">
        <v>50.645655122043038</v>
      </c>
      <c r="D16" t="s">
        <v>30</v>
      </c>
      <c r="E16" s="88">
        <v>2.0247873389506137</v>
      </c>
      <c r="F16" s="88">
        <v>0.12077478112405129</v>
      </c>
      <c r="G16" s="88">
        <v>2.5399226231131236</v>
      </c>
      <c r="H16" s="88">
        <v>0</v>
      </c>
      <c r="I16" s="88">
        <v>4.464820114887031</v>
      </c>
      <c r="J16" s="88">
        <v>0.73780264798721817</v>
      </c>
      <c r="K16" s="88">
        <v>9.8881075060620365</v>
      </c>
      <c r="N16" s="93"/>
      <c r="O16" s="93"/>
      <c r="P16" s="93"/>
      <c r="Q16" s="93"/>
      <c r="R16" s="93"/>
      <c r="S16" s="93"/>
      <c r="T16" s="63"/>
      <c r="U16" s="63"/>
      <c r="V16" s="63"/>
      <c r="W16" s="63"/>
      <c r="X16">
        <f t="shared" si="4"/>
        <v>0</v>
      </c>
      <c r="Y16" s="93" t="e">
        <f t="shared" si="5"/>
        <v>#DIV/0!</v>
      </c>
      <c r="Z16" s="93" t="e">
        <f t="shared" si="6"/>
        <v>#DIV/0!</v>
      </c>
      <c r="AA16" s="93" t="e">
        <f t="shared" si="7"/>
        <v>#DIV/0!</v>
      </c>
      <c r="AB16" s="93" t="e">
        <f t="shared" si="8"/>
        <v>#DIV/0!</v>
      </c>
      <c r="AC16" s="93" t="e">
        <f t="shared" si="9"/>
        <v>#DIV/0!</v>
      </c>
      <c r="AD16" s="93" t="e">
        <f t="shared" si="10"/>
        <v>#DIV/0!</v>
      </c>
      <c r="AE16" s="93"/>
      <c r="AF16">
        <f t="shared" si="11"/>
        <v>0</v>
      </c>
      <c r="AG16" s="93" t="e">
        <f>#REF!*100/#REF!</f>
        <v>#REF!</v>
      </c>
      <c r="AH16" s="93" t="e">
        <f>#REF!*100/#REF!</f>
        <v>#REF!</v>
      </c>
      <c r="AI16" s="93" t="e">
        <f>#REF!*100/#REF!</f>
        <v>#REF!</v>
      </c>
      <c r="AJ16" s="93" t="e">
        <f>#REF!*100/#REF!</f>
        <v>#REF!</v>
      </c>
      <c r="AK16" s="93" t="e">
        <f>#REF!*100/#REF!</f>
        <v>#REF!</v>
      </c>
      <c r="AL16" s="93" t="e">
        <f>#REF!*100/#REF!</f>
        <v>#REF!</v>
      </c>
      <c r="AM16" s="88"/>
      <c r="AN16" s="88"/>
      <c r="AO16" s="88"/>
      <c r="AR16" s="1">
        <f t="shared" si="12"/>
        <v>0</v>
      </c>
      <c r="AS16" s="96" t="e">
        <f>IF(AND(N16=0,#REF!=0),"",(#REF!-N16)*100/#REF!)</f>
        <v>#REF!</v>
      </c>
      <c r="AT16" s="97" t="e">
        <f>IF(AND(O16=0,#REF!=0),"",(#REF!-O16)*100/#REF!)</f>
        <v>#REF!</v>
      </c>
      <c r="AU16" s="96" t="e">
        <f>IF(AND(P16=0,#REF!=0),"",(#REF!-P16)*100/#REF!)</f>
        <v>#REF!</v>
      </c>
      <c r="AV16" s="96" t="e">
        <f>IF(AND(Q16=0,#REF!=0),"",(#REF!-Q16)*100/#REF!)</f>
        <v>#REF!</v>
      </c>
      <c r="AW16" s="96" t="e">
        <f>IF(AND(R16=0,#REF!=0),"",(#REF!-R16)*100/#REF!)</f>
        <v>#REF!</v>
      </c>
      <c r="AX16" s="98" t="e">
        <f>IF(AND(S16=0,#REF!=0),"",(#REF!-S16)*100/#REF!)</f>
        <v>#REF!</v>
      </c>
      <c r="AY16" s="8" t="e">
        <f>#REF!</f>
        <v>#REF!</v>
      </c>
      <c r="BJ16"/>
    </row>
    <row r="17" spans="1:62" ht="14.45" x14ac:dyDescent="0.35">
      <c r="A17" s="94"/>
      <c r="B17" s="103" t="s">
        <v>31</v>
      </c>
      <c r="C17" s="23">
        <v>50.429133348340137</v>
      </c>
      <c r="D17" t="s">
        <v>31</v>
      </c>
      <c r="E17" s="88">
        <v>1.9577921435486765</v>
      </c>
      <c r="F17" s="88">
        <v>0.31083488121197028</v>
      </c>
      <c r="G17" s="88">
        <v>0.39482392506092806</v>
      </c>
      <c r="H17" s="88">
        <v>0</v>
      </c>
      <c r="I17" s="88">
        <v>2.0501025211872945</v>
      </c>
      <c r="J17" s="88">
        <v>6.6735752698978352E-3</v>
      </c>
      <c r="K17" s="88">
        <v>4.720227046278767</v>
      </c>
      <c r="N17" s="93"/>
      <c r="O17" s="93"/>
      <c r="P17" s="93"/>
      <c r="Q17" s="93"/>
      <c r="R17" s="93"/>
      <c r="S17" s="93"/>
      <c r="T17" s="63"/>
      <c r="U17" s="63"/>
      <c r="V17" s="63"/>
      <c r="W17" s="63"/>
      <c r="X17">
        <f t="shared" si="4"/>
        <v>0</v>
      </c>
      <c r="Y17" s="95" t="e">
        <f t="shared" si="5"/>
        <v>#DIV/0!</v>
      </c>
      <c r="Z17" s="93" t="e">
        <f t="shared" si="6"/>
        <v>#DIV/0!</v>
      </c>
      <c r="AA17" s="93" t="e">
        <f t="shared" si="7"/>
        <v>#DIV/0!</v>
      </c>
      <c r="AB17" s="93" t="e">
        <f t="shared" si="8"/>
        <v>#DIV/0!</v>
      </c>
      <c r="AC17" s="95" t="e">
        <f t="shared" si="9"/>
        <v>#DIV/0!</v>
      </c>
      <c r="AD17" s="93" t="e">
        <f t="shared" si="10"/>
        <v>#DIV/0!</v>
      </c>
      <c r="AE17" s="93"/>
      <c r="AF17">
        <f t="shared" si="11"/>
        <v>0</v>
      </c>
      <c r="AG17" s="95" t="e">
        <f>#REF!*100/#REF!</f>
        <v>#REF!</v>
      </c>
      <c r="AH17" s="93" t="e">
        <f>#REF!*100/#REF!</f>
        <v>#REF!</v>
      </c>
      <c r="AI17" s="93" t="e">
        <f>#REF!*100/#REF!</f>
        <v>#REF!</v>
      </c>
      <c r="AJ17" s="93" t="e">
        <f>#REF!*100/#REF!</f>
        <v>#REF!</v>
      </c>
      <c r="AK17" s="95" t="e">
        <f>#REF!*100/#REF!</f>
        <v>#REF!</v>
      </c>
      <c r="AL17" s="93" t="e">
        <f>#REF!*100/#REF!</f>
        <v>#REF!</v>
      </c>
      <c r="AM17" s="88"/>
      <c r="AN17" s="88"/>
      <c r="AO17" s="88"/>
      <c r="AR17" s="1">
        <f t="shared" si="12"/>
        <v>0</v>
      </c>
      <c r="AS17" s="97" t="e">
        <f>IF(AND(N17=0,#REF!=0),"",(#REF!-N17)*100/#REF!)</f>
        <v>#REF!</v>
      </c>
      <c r="AT17" s="97" t="e">
        <f>IF(AND(O17=0,#REF!=0),"",(#REF!-O17)*100/#REF!)</f>
        <v>#REF!</v>
      </c>
      <c r="AU17" s="97" t="e">
        <f>IF(AND(P17=0,#REF!=0),"",(#REF!-P17)*100/#REF!)</f>
        <v>#REF!</v>
      </c>
      <c r="AV17" s="96" t="e">
        <f>IF(AND(Q17=0,#REF!=0),"",(#REF!-Q17)*100/#REF!)</f>
        <v>#REF!</v>
      </c>
      <c r="AW17" s="96" t="e">
        <f>IF(AND(R17=0,#REF!=0),"",(#REF!-R17)*100/#REF!)</f>
        <v>#REF!</v>
      </c>
      <c r="AX17" s="99" t="e">
        <f>IF(AND(S17=0,#REF!=0),"",(#REF!-S17)*100/#REF!)</f>
        <v>#REF!</v>
      </c>
      <c r="AY17" s="8" t="e">
        <f>#REF!</f>
        <v>#REF!</v>
      </c>
      <c r="BJ17"/>
    </row>
    <row r="18" spans="1:62" ht="14.45" x14ac:dyDescent="0.35">
      <c r="A18" s="94"/>
      <c r="B18" s="103" t="s">
        <v>32</v>
      </c>
      <c r="C18" s="23">
        <v>50.384681587549402</v>
      </c>
      <c r="D18" t="s">
        <v>32</v>
      </c>
      <c r="E18" s="88">
        <v>1.6178001873149592</v>
      </c>
      <c r="F18" s="88">
        <v>0.29250089640843419</v>
      </c>
      <c r="G18" s="88">
        <v>1.2520504651193201</v>
      </c>
      <c r="H18" s="88">
        <v>5.8145741273467003E-3</v>
      </c>
      <c r="I18" s="88">
        <v>1.3816262538682962</v>
      </c>
      <c r="J18" s="88">
        <v>2.3374645378785967E-2</v>
      </c>
      <c r="K18" s="88">
        <v>4.5731670222171417</v>
      </c>
      <c r="N18" s="93"/>
      <c r="O18" s="93"/>
      <c r="P18" s="93"/>
      <c r="Q18" s="93"/>
      <c r="R18" s="93"/>
      <c r="S18" s="93"/>
      <c r="T18" s="63"/>
      <c r="U18" s="63"/>
      <c r="V18" s="63"/>
      <c r="W18" s="63"/>
      <c r="X18">
        <f t="shared" si="4"/>
        <v>0</v>
      </c>
      <c r="Y18" s="95" t="e">
        <f t="shared" si="5"/>
        <v>#DIV/0!</v>
      </c>
      <c r="Z18" s="93" t="e">
        <f t="shared" si="6"/>
        <v>#DIV/0!</v>
      </c>
      <c r="AA18" s="95" t="e">
        <f t="shared" si="7"/>
        <v>#DIV/0!</v>
      </c>
      <c r="AB18" s="93" t="e">
        <f t="shared" si="8"/>
        <v>#DIV/0!</v>
      </c>
      <c r="AC18" s="95" t="e">
        <f t="shared" si="9"/>
        <v>#DIV/0!</v>
      </c>
      <c r="AD18" s="93" t="e">
        <f t="shared" si="10"/>
        <v>#DIV/0!</v>
      </c>
      <c r="AE18" s="93"/>
      <c r="AF18">
        <f t="shared" si="11"/>
        <v>0</v>
      </c>
      <c r="AG18" s="95" t="e">
        <f>#REF!*100/#REF!</f>
        <v>#REF!</v>
      </c>
      <c r="AH18" s="93" t="e">
        <f>#REF!*100/#REF!</f>
        <v>#REF!</v>
      </c>
      <c r="AI18" s="95" t="e">
        <f>#REF!*100/#REF!</f>
        <v>#REF!</v>
      </c>
      <c r="AJ18" s="93" t="e">
        <f>#REF!*100/#REF!</f>
        <v>#REF!</v>
      </c>
      <c r="AK18" s="95" t="e">
        <f>#REF!*100/#REF!</f>
        <v>#REF!</v>
      </c>
      <c r="AL18" s="93" t="e">
        <f>#REF!*100/#REF!</f>
        <v>#REF!</v>
      </c>
      <c r="AM18" s="88"/>
      <c r="AN18" s="88"/>
      <c r="AO18" s="88"/>
      <c r="AR18" s="1">
        <f t="shared" si="12"/>
        <v>0</v>
      </c>
      <c r="AS18" s="97" t="e">
        <f>IF(AND(N18=0,#REF!=0),"",(#REF!-N18)*100/#REF!)</f>
        <v>#REF!</v>
      </c>
      <c r="AT18" s="97" t="e">
        <f>IF(AND(O18=0,#REF!=0),"",(#REF!-O18)*100/#REF!)</f>
        <v>#REF!</v>
      </c>
      <c r="AU18" s="96" t="e">
        <f>IF(AND(P18=0,#REF!=0),"",(#REF!-P18)*100/#REF!)</f>
        <v>#REF!</v>
      </c>
      <c r="AV18" s="97" t="e">
        <f>IF(AND(Q18=0,#REF!=0),"",(#REF!-Q18)*100/#REF!)</f>
        <v>#REF!</v>
      </c>
      <c r="AW18" s="96" t="e">
        <f>IF(AND(R18=0,#REF!=0),"",(#REF!-R18)*100/#REF!)</f>
        <v>#REF!</v>
      </c>
      <c r="AX18" s="98" t="e">
        <f>IF(AND(S18=0,#REF!=0),"",(#REF!-S18)*100/#REF!)</f>
        <v>#REF!</v>
      </c>
      <c r="AY18" s="8" t="e">
        <f>#REF!</f>
        <v>#REF!</v>
      </c>
      <c r="BJ18"/>
    </row>
    <row r="19" spans="1:62" thickBot="1" x14ac:dyDescent="0.4">
      <c r="A19" s="94"/>
      <c r="B19" t="s">
        <v>33</v>
      </c>
      <c r="C19" s="23">
        <v>51.694253589833295</v>
      </c>
      <c r="D19" t="s">
        <v>33</v>
      </c>
      <c r="E19" s="88">
        <v>0.89095674064842534</v>
      </c>
      <c r="F19" s="88">
        <v>6.8351058239198514E-2</v>
      </c>
      <c r="G19" s="88">
        <v>0.1763851198795775</v>
      </c>
      <c r="H19" s="88">
        <v>0</v>
      </c>
      <c r="I19" s="88">
        <v>2.5364646434839226</v>
      </c>
      <c r="J19" s="88">
        <v>8.0095513201345753E-3</v>
      </c>
      <c r="K19" s="88">
        <v>3.6801671135712586</v>
      </c>
      <c r="N19" s="93"/>
      <c r="O19" s="93"/>
      <c r="P19" s="93"/>
      <c r="Q19" s="93"/>
      <c r="R19" s="93"/>
      <c r="S19" s="93"/>
      <c r="T19" s="63"/>
      <c r="U19" s="63"/>
      <c r="V19" s="63"/>
      <c r="W19" s="63"/>
      <c r="X19">
        <f t="shared" si="4"/>
        <v>0</v>
      </c>
      <c r="Y19" s="95" t="e">
        <f t="shared" si="5"/>
        <v>#DIV/0!</v>
      </c>
      <c r="Z19" s="93" t="e">
        <f t="shared" si="6"/>
        <v>#DIV/0!</v>
      </c>
      <c r="AA19" s="93" t="e">
        <f t="shared" si="7"/>
        <v>#DIV/0!</v>
      </c>
      <c r="AB19" s="93" t="e">
        <f t="shared" si="8"/>
        <v>#DIV/0!</v>
      </c>
      <c r="AC19" s="95" t="e">
        <f t="shared" si="9"/>
        <v>#DIV/0!</v>
      </c>
      <c r="AD19" s="93" t="e">
        <f t="shared" si="10"/>
        <v>#DIV/0!</v>
      </c>
      <c r="AE19" s="93"/>
      <c r="AF19">
        <f t="shared" si="11"/>
        <v>0</v>
      </c>
      <c r="AG19" s="95" t="e">
        <f>#REF!*100/#REF!</f>
        <v>#REF!</v>
      </c>
      <c r="AH19" s="93" t="e">
        <f>#REF!*100/#REF!</f>
        <v>#REF!</v>
      </c>
      <c r="AI19" s="93" t="e">
        <f>#REF!*100/#REF!</f>
        <v>#REF!</v>
      </c>
      <c r="AJ19" s="93" t="e">
        <f>#REF!*100/#REF!</f>
        <v>#REF!</v>
      </c>
      <c r="AK19" s="95" t="e">
        <f>#REF!*100/#REF!</f>
        <v>#REF!</v>
      </c>
      <c r="AL19" s="93" t="e">
        <f>#REF!*100/#REF!</f>
        <v>#REF!</v>
      </c>
      <c r="AM19" s="88"/>
      <c r="AN19" s="88"/>
      <c r="AO19" s="88"/>
      <c r="AR19" s="1">
        <f t="shared" si="12"/>
        <v>0</v>
      </c>
      <c r="AS19" s="96" t="e">
        <f>IF(AND(N19=0,#REF!=0),"",(#REF!-N19)*100/#REF!)</f>
        <v>#REF!</v>
      </c>
      <c r="AT19" s="97" t="e">
        <f>IF(AND(O19=0,#REF!=0),"",(#REF!-O19)*100/#REF!)</f>
        <v>#REF!</v>
      </c>
      <c r="AU19" s="96" t="e">
        <f>IF(AND(P19=0,#REF!=0),"",(#REF!-P19)*100/#REF!)</f>
        <v>#REF!</v>
      </c>
      <c r="AV19" s="96" t="e">
        <f>IF(AND(Q19=0,#REF!=0),"",(#REF!-Q19)*100/#REF!)</f>
        <v>#REF!</v>
      </c>
      <c r="AW19" s="97" t="e">
        <f>IF(AND(R19=0,#REF!=0),"",(#REF!-R19)*100/#REF!)</f>
        <v>#REF!</v>
      </c>
      <c r="AX19" s="98" t="e">
        <f>IF(AND(S19=0,#REF!=0),"",(#REF!-S19)*100/#REF!)</f>
        <v>#REF!</v>
      </c>
      <c r="AY19" s="8" t="e">
        <f>#REF!</f>
        <v>#REF!</v>
      </c>
      <c r="BJ19"/>
    </row>
    <row r="20" spans="1:62" ht="12.6" customHeight="1" x14ac:dyDescent="0.35">
      <c r="A20" s="94"/>
      <c r="B20" s="103" t="s">
        <v>34</v>
      </c>
      <c r="C20" s="23">
        <v>50.477095419805053</v>
      </c>
      <c r="D20" t="s">
        <v>34</v>
      </c>
      <c r="E20" s="88">
        <v>1.3488549015905136</v>
      </c>
      <c r="F20" s="88">
        <v>8.4170405282198209E-3</v>
      </c>
      <c r="G20" s="88">
        <v>0.28086979383963595</v>
      </c>
      <c r="H20" s="88">
        <v>0</v>
      </c>
      <c r="I20" s="88">
        <v>1.3088601178926993</v>
      </c>
      <c r="J20" s="88">
        <v>0.11068537146573694</v>
      </c>
      <c r="K20" s="88">
        <v>3.0576872253168057</v>
      </c>
      <c r="N20" s="93"/>
      <c r="O20" s="93"/>
      <c r="P20" s="93"/>
      <c r="Q20" s="93"/>
      <c r="R20" s="93"/>
      <c r="S20" s="93"/>
      <c r="T20" s="63"/>
      <c r="U20" s="63"/>
      <c r="V20" s="63"/>
      <c r="W20" s="63"/>
      <c r="X20">
        <f t="shared" ref="X20:X23" si="13">AF20</f>
        <v>0</v>
      </c>
      <c r="Y20" s="95" t="e">
        <f t="shared" si="5"/>
        <v>#DIV/0!</v>
      </c>
      <c r="Z20" s="93" t="e">
        <f t="shared" si="6"/>
        <v>#DIV/0!</v>
      </c>
      <c r="AA20" s="93" t="e">
        <f t="shared" si="7"/>
        <v>#DIV/0!</v>
      </c>
      <c r="AB20" s="93" t="e">
        <f t="shared" si="8"/>
        <v>#DIV/0!</v>
      </c>
      <c r="AC20" s="95" t="e">
        <f t="shared" si="9"/>
        <v>#DIV/0!</v>
      </c>
      <c r="AD20" s="93" t="e">
        <f t="shared" si="10"/>
        <v>#DIV/0!</v>
      </c>
      <c r="AE20" s="93"/>
      <c r="AF20">
        <f t="shared" si="11"/>
        <v>0</v>
      </c>
      <c r="AG20" s="95" t="e">
        <f>#REF!*100/#REF!</f>
        <v>#REF!</v>
      </c>
      <c r="AH20" s="93" t="e">
        <f>#REF!*100/#REF!</f>
        <v>#REF!</v>
      </c>
      <c r="AI20" s="93" t="e">
        <f>#REF!*100/#REF!</f>
        <v>#REF!</v>
      </c>
      <c r="AJ20" s="93" t="e">
        <f>#REF!*100/#REF!</f>
        <v>#REF!</v>
      </c>
      <c r="AK20" s="95" t="e">
        <f>#REF!*100/#REF!</f>
        <v>#REF!</v>
      </c>
      <c r="AL20" s="93" t="e">
        <f>#REF!*100/#REF!</f>
        <v>#REF!</v>
      </c>
      <c r="AM20" s="88"/>
      <c r="AN20" s="88"/>
      <c r="AO20" s="88"/>
      <c r="AR20" s="1">
        <f t="shared" si="12"/>
        <v>0</v>
      </c>
      <c r="AS20" s="97" t="e">
        <f>IF(AND(N20=0,#REF!=0),"",(#REF!-N20)*100/#REF!)</f>
        <v>#REF!</v>
      </c>
      <c r="AT20" s="96" t="e">
        <f>IF(AND(O20=0,#REF!=0),"",(#REF!-O20)*100/#REF!)</f>
        <v>#REF!</v>
      </c>
      <c r="AU20" s="96" t="e">
        <f>IF(AND(P20=0,#REF!=0),"",(#REF!-P20)*100/#REF!)</f>
        <v>#REF!</v>
      </c>
      <c r="AV20" s="96" t="e">
        <f>IF(AND(Q20=0,#REF!=0),"",(#REF!-Q20)*100/#REF!)</f>
        <v>#REF!</v>
      </c>
      <c r="AW20" s="96" t="e">
        <f>IF(AND(R20=0,#REF!=0),"",(#REF!-R20)*100/#REF!)</f>
        <v>#REF!</v>
      </c>
      <c r="AX20" s="98" t="e">
        <f>IF(AND(S20=0,#REF!=0),"",(#REF!-S20)*100/#REF!)</f>
        <v>#REF!</v>
      </c>
      <c r="AY20" s="7" t="e">
        <f>#REF!</f>
        <v>#REF!</v>
      </c>
      <c r="BJ20"/>
    </row>
    <row r="21" spans="1:62" ht="14.45" x14ac:dyDescent="0.35">
      <c r="A21" s="104"/>
      <c r="B21" s="76" t="s">
        <v>35</v>
      </c>
      <c r="C21" s="23">
        <v>51.496820722950787</v>
      </c>
      <c r="D21" t="s">
        <v>35</v>
      </c>
      <c r="E21" s="88">
        <v>0.50848849129158402</v>
      </c>
      <c r="F21" s="88">
        <v>1.1272429875551055E-3</v>
      </c>
      <c r="G21" s="88">
        <v>8.9206539079723118E-2</v>
      </c>
      <c r="H21" s="88">
        <v>0</v>
      </c>
      <c r="I21" s="88">
        <v>1.1341209727189656</v>
      </c>
      <c r="J21" s="88">
        <v>2.6008522513376701E-2</v>
      </c>
      <c r="K21" s="88">
        <v>1.7589517685912044</v>
      </c>
      <c r="N21" s="93"/>
      <c r="O21" s="93"/>
      <c r="P21" s="93"/>
      <c r="Q21" s="93"/>
      <c r="R21" s="93"/>
      <c r="S21" s="93"/>
      <c r="T21" s="63"/>
      <c r="U21" s="63"/>
      <c r="V21" s="63"/>
      <c r="W21" s="63"/>
      <c r="X21">
        <f t="shared" si="13"/>
        <v>0</v>
      </c>
      <c r="Y21" s="93" t="e">
        <f t="shared" si="5"/>
        <v>#DIV/0!</v>
      </c>
      <c r="Z21" s="93" t="e">
        <f t="shared" si="6"/>
        <v>#DIV/0!</v>
      </c>
      <c r="AA21" s="93" t="e">
        <f t="shared" si="7"/>
        <v>#DIV/0!</v>
      </c>
      <c r="AB21" s="93" t="e">
        <f t="shared" si="8"/>
        <v>#DIV/0!</v>
      </c>
      <c r="AC21" s="93" t="e">
        <f t="shared" si="9"/>
        <v>#DIV/0!</v>
      </c>
      <c r="AD21" s="93" t="e">
        <f t="shared" si="10"/>
        <v>#DIV/0!</v>
      </c>
      <c r="AE21" s="93"/>
      <c r="AF21">
        <f t="shared" ref="AF21:AF23" si="14">M21</f>
        <v>0</v>
      </c>
      <c r="AG21" s="93" t="e">
        <f>#REF!*100/#REF!</f>
        <v>#REF!</v>
      </c>
      <c r="AH21" s="93" t="e">
        <f>#REF!*100/#REF!</f>
        <v>#REF!</v>
      </c>
      <c r="AI21" s="93" t="e">
        <f>#REF!*100/#REF!</f>
        <v>#REF!</v>
      </c>
      <c r="AJ21" s="93" t="e">
        <f>#REF!*100/#REF!</f>
        <v>#REF!</v>
      </c>
      <c r="AK21" s="93" t="e">
        <f>#REF!*100/#REF!</f>
        <v>#REF!</v>
      </c>
      <c r="AL21" s="93" t="e">
        <f>#REF!*100/#REF!</f>
        <v>#REF!</v>
      </c>
      <c r="AM21" s="88"/>
      <c r="AN21" s="88"/>
      <c r="AO21" s="88"/>
      <c r="AR21" s="1">
        <f t="shared" ref="AR21:AR23" si="15">M21</f>
        <v>0</v>
      </c>
      <c r="AS21" s="96" t="e">
        <f>IF(AND(N21=0,#REF!=0),"",(#REF!-N21)*100/#REF!)</f>
        <v>#REF!</v>
      </c>
      <c r="AT21" s="97" t="e">
        <f>IF(AND(O21=0,#REF!=0),"",(#REF!-O21)*100/#REF!)</f>
        <v>#REF!</v>
      </c>
      <c r="AU21" s="97" t="e">
        <f>IF(AND(P21=0,#REF!=0),"",(#REF!-P21)*100/#REF!)</f>
        <v>#REF!</v>
      </c>
      <c r="AV21" s="96" t="e">
        <f>IF(AND(Q21=0,#REF!=0),"",(#REF!-Q21)*100/#REF!)</f>
        <v>#REF!</v>
      </c>
      <c r="AW21" s="97" t="e">
        <f>IF(AND(R21=0,#REF!=0),"",(#REF!-R21)*100/#REF!)</f>
        <v>#REF!</v>
      </c>
      <c r="AX21" s="98" t="e">
        <f>IF(AND(S21=0,#REF!=0),"",(#REF!-S21)*100/#REF!)</f>
        <v>#REF!</v>
      </c>
      <c r="AY21" s="8" t="e">
        <f>#REF!</f>
        <v>#REF!</v>
      </c>
      <c r="BJ21"/>
    </row>
    <row r="22" spans="1:62" ht="14.45" x14ac:dyDescent="0.35">
      <c r="A22" s="101" t="s">
        <v>36</v>
      </c>
      <c r="B22" s="105" t="s">
        <v>37</v>
      </c>
      <c r="C22" s="23">
        <v>50.319866530536629</v>
      </c>
      <c r="D22" t="s">
        <v>37</v>
      </c>
      <c r="E22" s="88">
        <v>2.5712017974119008</v>
      </c>
      <c r="F22" s="88">
        <v>0.63442279126792656</v>
      </c>
      <c r="G22" s="88">
        <v>1.1438890726788165</v>
      </c>
      <c r="H22" s="88">
        <v>0</v>
      </c>
      <c r="I22" s="88">
        <v>5.8950495815895483</v>
      </c>
      <c r="J22" s="88">
        <v>0.82257864040422168</v>
      </c>
      <c r="K22" s="88">
        <v>11.067141883352415</v>
      </c>
      <c r="N22" s="93"/>
      <c r="O22" s="93"/>
      <c r="P22" s="93"/>
      <c r="Q22" s="93"/>
      <c r="R22" s="93"/>
      <c r="S22" s="93"/>
      <c r="T22" s="63"/>
      <c r="V22" s="63"/>
      <c r="W22" s="63"/>
      <c r="X22">
        <f>AF22</f>
        <v>0</v>
      </c>
      <c r="Y22" s="93" t="e">
        <f t="shared" si="5"/>
        <v>#DIV/0!</v>
      </c>
      <c r="Z22" s="93" t="e">
        <f t="shared" si="6"/>
        <v>#DIV/0!</v>
      </c>
      <c r="AA22" s="93" t="e">
        <f t="shared" si="7"/>
        <v>#DIV/0!</v>
      </c>
      <c r="AB22" s="93" t="e">
        <f t="shared" si="8"/>
        <v>#DIV/0!</v>
      </c>
      <c r="AC22" s="93" t="e">
        <f t="shared" si="9"/>
        <v>#DIV/0!</v>
      </c>
      <c r="AD22" s="93" t="e">
        <f t="shared" si="10"/>
        <v>#DIV/0!</v>
      </c>
      <c r="AE22" s="93"/>
      <c r="AF22">
        <f>M22</f>
        <v>0</v>
      </c>
      <c r="AG22" s="93" t="e">
        <f>#REF!*100/#REF!</f>
        <v>#REF!</v>
      </c>
      <c r="AH22" s="93" t="e">
        <f>#REF!*100/#REF!</f>
        <v>#REF!</v>
      </c>
      <c r="AI22" s="93" t="e">
        <f>#REF!*100/#REF!</f>
        <v>#REF!</v>
      </c>
      <c r="AJ22" s="93" t="e">
        <f>#REF!*100/#REF!</f>
        <v>#REF!</v>
      </c>
      <c r="AK22" s="93" t="e">
        <f>#REF!*100/#REF!</f>
        <v>#REF!</v>
      </c>
      <c r="AL22" s="93" t="e">
        <f>#REF!*100/#REF!</f>
        <v>#REF!</v>
      </c>
      <c r="AM22" s="88"/>
      <c r="AN22" s="88"/>
      <c r="AO22" s="88"/>
      <c r="AR22" s="1">
        <f>M22</f>
        <v>0</v>
      </c>
      <c r="AS22" s="97" t="e">
        <f>IF(AND(N22=0,#REF!=0),"",(#REF!-N22)*100/#REF!)</f>
        <v>#REF!</v>
      </c>
      <c r="AT22" s="96" t="e">
        <f>IF(AND(O22=0,#REF!=0),"",(#REF!-O22)*100/#REF!)</f>
        <v>#REF!</v>
      </c>
      <c r="AU22" s="96" t="e">
        <f>IF(AND(P22=0,#REF!=0),"",(#REF!-P22)*100/#REF!)</f>
        <v>#REF!</v>
      </c>
      <c r="AV22" s="96" t="e">
        <f>IF(AND(Q22=0,#REF!=0),"",(#REF!-Q22)*100/#REF!)</f>
        <v>#REF!</v>
      </c>
      <c r="AW22" s="97" t="e">
        <f>IF(AND(R22=0,#REF!=0),"",(#REF!-R22)*100/#REF!)</f>
        <v>#REF!</v>
      </c>
      <c r="AX22" s="99" t="e">
        <f>IF(AND(S22=0,#REF!=0),"",(#REF!-S22)*100/#REF!)</f>
        <v>#REF!</v>
      </c>
      <c r="AY22" s="8" t="e">
        <f>#REF!</f>
        <v>#REF!</v>
      </c>
      <c r="BJ22"/>
    </row>
    <row r="23" spans="1:62" ht="14.45" x14ac:dyDescent="0.35">
      <c r="A23" s="100"/>
      <c r="B23" s="76" t="s">
        <v>38</v>
      </c>
      <c r="C23" s="23">
        <v>50.893381888498872</v>
      </c>
      <c r="D23" t="s">
        <v>38</v>
      </c>
      <c r="E23" s="88">
        <v>3.2110806990714948</v>
      </c>
      <c r="F23" s="88">
        <v>5.5176057029461642E-2</v>
      </c>
      <c r="G23" s="88">
        <v>0.2672802388746528</v>
      </c>
      <c r="H23" s="88">
        <v>4.2925779070061287E-2</v>
      </c>
      <c r="I23" s="88">
        <v>3.4869196460626859</v>
      </c>
      <c r="J23" s="88">
        <v>4.7604667577634215E-2</v>
      </c>
      <c r="K23" s="88">
        <v>7.1109870876859897</v>
      </c>
      <c r="N23" s="93"/>
      <c r="O23" s="93"/>
      <c r="P23" s="93"/>
      <c r="Q23" s="93"/>
      <c r="R23" s="93"/>
      <c r="S23" s="93"/>
      <c r="T23" s="63"/>
      <c r="U23" s="63"/>
      <c r="V23" s="63"/>
      <c r="W23" s="63"/>
      <c r="X23">
        <f t="shared" si="13"/>
        <v>0</v>
      </c>
      <c r="Y23" s="93" t="e">
        <f t="shared" si="5"/>
        <v>#DIV/0!</v>
      </c>
      <c r="Z23" s="93" t="e">
        <f t="shared" si="6"/>
        <v>#DIV/0!</v>
      </c>
      <c r="AA23" s="93" t="e">
        <f t="shared" si="7"/>
        <v>#DIV/0!</v>
      </c>
      <c r="AB23" s="93" t="e">
        <f t="shared" si="8"/>
        <v>#DIV/0!</v>
      </c>
      <c r="AC23" s="93" t="e">
        <f t="shared" si="9"/>
        <v>#DIV/0!</v>
      </c>
      <c r="AD23" s="93" t="e">
        <f t="shared" si="10"/>
        <v>#DIV/0!</v>
      </c>
      <c r="AE23" s="93"/>
      <c r="AF23">
        <f t="shared" si="14"/>
        <v>0</v>
      </c>
      <c r="AG23" s="93" t="e">
        <f>#REF!*100/#REF!</f>
        <v>#REF!</v>
      </c>
      <c r="AH23" s="93" t="e">
        <f>#REF!*100/#REF!</f>
        <v>#REF!</v>
      </c>
      <c r="AI23" s="93" t="e">
        <f>#REF!*100/#REF!</f>
        <v>#REF!</v>
      </c>
      <c r="AJ23" s="93" t="e">
        <f>#REF!*100/#REF!</f>
        <v>#REF!</v>
      </c>
      <c r="AK23" s="93" t="e">
        <f>#REF!*100/#REF!</f>
        <v>#REF!</v>
      </c>
      <c r="AL23" s="93" t="e">
        <f>#REF!*100/#REF!</f>
        <v>#REF!</v>
      </c>
      <c r="AM23" s="88"/>
      <c r="AN23" s="88"/>
      <c r="AO23" s="88"/>
      <c r="AR23" s="1">
        <f t="shared" si="15"/>
        <v>0</v>
      </c>
      <c r="AS23" s="97" t="e">
        <f>IF(AND(N23=0,#REF!=0),"",(#REF!-N23)*100/#REF!)</f>
        <v>#REF!</v>
      </c>
      <c r="AT23" s="97" t="e">
        <f>IF(AND(O23=0,#REF!=0),"",(#REF!-O23)*100/#REF!)</f>
        <v>#REF!</v>
      </c>
      <c r="AU23" s="97" t="e">
        <f>IF(AND(P23=0,#REF!=0),"",(#REF!-P23)*100/#REF!)</f>
        <v>#REF!</v>
      </c>
      <c r="AV23" s="97" t="e">
        <f>IF(AND(Q23=0,#REF!=0),"",(#REF!-Q23)*100/#REF!)</f>
        <v>#REF!</v>
      </c>
      <c r="AW23" s="97" t="e">
        <f>IF(AND(R23=0,#REF!=0),"",(#REF!-R23)*100/#REF!)</f>
        <v>#REF!</v>
      </c>
      <c r="AX23" s="98" t="e">
        <f>IF(AND(S23=0,#REF!=0),"",(#REF!-S23)*100/#REF!)</f>
        <v>#REF!</v>
      </c>
      <c r="AY23" s="8" t="e">
        <f>#REF!</f>
        <v>#REF!</v>
      </c>
      <c r="BJ23"/>
    </row>
    <row r="24" spans="1:62" ht="14.45" x14ac:dyDescent="0.35">
      <c r="A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10"/>
      <c r="P24" s="63"/>
      <c r="Q24" s="63"/>
      <c r="R24" s="63"/>
      <c r="S24" s="63"/>
      <c r="T24" s="63"/>
      <c r="U24" s="63"/>
      <c r="V24" s="63">
        <f>SUM(K4:K23)</f>
        <v>99.999999999999972</v>
      </c>
      <c r="Y24" s="88" t="e">
        <f>SUM(N20:N23)*100/SUM(N20:S23)</f>
        <v>#DIV/0!</v>
      </c>
      <c r="Z24" s="88" t="e">
        <f>SUM(O20:O23)*100/SUM(N20:S23)</f>
        <v>#DIV/0!</v>
      </c>
      <c r="AA24" s="88" t="e">
        <f>SUM(P20:P23)*100/SUM(#REF!)</f>
        <v>#REF!</v>
      </c>
      <c r="AB24" s="88" t="e">
        <f>SUM(Q20:Q23)*100/SUM(#REF!)</f>
        <v>#REF!</v>
      </c>
      <c r="AC24" s="88" t="e">
        <f>SUM(R20:R23)*100/SUM(#REF!)</f>
        <v>#REF!</v>
      </c>
      <c r="AD24" s="88" t="e">
        <f>SUM(S20:S23)*100/SUM(#REF!)</f>
        <v>#REF!</v>
      </c>
      <c r="AE24" s="63" t="e">
        <f>SUM(Y24:AD24)</f>
        <v>#DIV/0!</v>
      </c>
      <c r="AF24" s="63"/>
      <c r="AG24" s="63"/>
      <c r="AH24" s="63"/>
      <c r="AR24" s="63"/>
      <c r="AS24" s="63"/>
      <c r="AT24" s="63"/>
      <c r="AU24" s="63"/>
      <c r="AV24" s="63"/>
      <c r="AW24" s="63"/>
    </row>
    <row r="25" spans="1:62" ht="14.45" x14ac:dyDescent="0.35">
      <c r="A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10"/>
      <c r="P25" s="63"/>
      <c r="Q25" s="63"/>
      <c r="R25" s="63"/>
      <c r="S25" s="63"/>
      <c r="T25" s="63"/>
      <c r="U25" s="63"/>
      <c r="V25" s="63"/>
      <c r="Y25" s="88"/>
      <c r="Z25" s="88"/>
      <c r="AA25" s="88"/>
      <c r="AB25" s="88"/>
      <c r="AC25" s="88"/>
      <c r="AD25" s="88"/>
      <c r="AE25" s="63"/>
      <c r="AF25" s="63"/>
      <c r="AG25" s="63"/>
      <c r="AH25" s="63"/>
      <c r="AR25" s="63"/>
      <c r="AS25" s="63"/>
      <c r="AT25" s="63"/>
      <c r="AU25" s="63"/>
      <c r="AV25" s="63"/>
      <c r="AW25" s="63"/>
    </row>
    <row r="26" spans="1:62" ht="17.45" x14ac:dyDescent="0.35">
      <c r="A26" s="63"/>
      <c r="B26" s="140" t="s">
        <v>39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10"/>
      <c r="P26" s="63"/>
      <c r="Q26" s="63"/>
      <c r="R26" s="63"/>
      <c r="S26" s="63"/>
      <c r="T26" s="63"/>
      <c r="U26" s="63"/>
      <c r="V26" s="63"/>
      <c r="Y26" s="88"/>
      <c r="Z26" s="88"/>
      <c r="AA26" s="88"/>
      <c r="AB26" s="88"/>
      <c r="AC26" s="88"/>
      <c r="AD26" s="88"/>
      <c r="AE26" s="63"/>
      <c r="AF26" s="63"/>
      <c r="AG26" s="63"/>
      <c r="AH26" s="63"/>
      <c r="AR26" s="63"/>
      <c r="AS26" s="63"/>
      <c r="AT26" s="63"/>
      <c r="AU26" s="63"/>
      <c r="AV26" s="63"/>
      <c r="AW26" s="63"/>
    </row>
    <row r="27" spans="1:62" ht="14.45" x14ac:dyDescent="0.35">
      <c r="A27" s="4"/>
      <c r="D27" s="63"/>
      <c r="E27" s="63"/>
      <c r="F27" s="63"/>
      <c r="G27" s="63"/>
      <c r="H27" s="63"/>
      <c r="I27" s="63"/>
      <c r="J27" s="63"/>
      <c r="K27" s="63"/>
      <c r="L27" s="2"/>
      <c r="M27" s="4"/>
      <c r="N27" s="10"/>
      <c r="O27" s="4"/>
      <c r="P27" s="4"/>
      <c r="Q27" s="4"/>
      <c r="R27" s="4"/>
      <c r="S27" s="4"/>
      <c r="T27" s="4"/>
      <c r="U27" s="4"/>
      <c r="V27" s="4"/>
      <c r="AD27" s="4">
        <f>SUM(T20:T23)</f>
        <v>0</v>
      </c>
    </row>
    <row r="32" spans="1:62" ht="14.45" x14ac:dyDescent="0.35">
      <c r="D32" s="63"/>
      <c r="E32" s="73"/>
    </row>
    <row r="33" spans="4:5" ht="14.45" x14ac:dyDescent="0.35">
      <c r="D33" s="63"/>
      <c r="E33" s="73"/>
    </row>
    <row r="34" spans="4:5" ht="14.45" x14ac:dyDescent="0.35">
      <c r="D34" s="63"/>
      <c r="E34" s="73"/>
    </row>
    <row r="35" spans="4:5" ht="14.45" x14ac:dyDescent="0.35">
      <c r="D35" s="63"/>
      <c r="E35" s="73"/>
    </row>
    <row r="36" spans="4:5" ht="14.45" x14ac:dyDescent="0.35">
      <c r="D36" s="63"/>
      <c r="E36" s="73"/>
    </row>
    <row r="37" spans="4:5" ht="14.45" x14ac:dyDescent="0.35">
      <c r="D37" s="63"/>
      <c r="E37" s="73"/>
    </row>
    <row r="38" spans="4:5" ht="14.45" x14ac:dyDescent="0.35">
      <c r="D38" s="63"/>
      <c r="E38" s="73"/>
    </row>
    <row r="39" spans="4:5" ht="14.45" x14ac:dyDescent="0.35">
      <c r="D39" s="63"/>
      <c r="E39" s="73"/>
    </row>
    <row r="40" spans="4:5" ht="14.45" x14ac:dyDescent="0.35">
      <c r="D40" s="63"/>
      <c r="E40" s="73"/>
    </row>
    <row r="41" spans="4:5" ht="14.45" x14ac:dyDescent="0.35">
      <c r="D41" s="63"/>
      <c r="E41" s="73"/>
    </row>
    <row r="42" spans="4:5" ht="14.45" x14ac:dyDescent="0.35">
      <c r="D42" s="63"/>
      <c r="E42" s="73"/>
    </row>
    <row r="43" spans="4:5" ht="14.45" x14ac:dyDescent="0.35">
      <c r="D43" s="63"/>
      <c r="E43" s="73"/>
    </row>
    <row r="44" spans="4:5" ht="14.45" x14ac:dyDescent="0.35">
      <c r="D44" s="63"/>
      <c r="E44" s="73"/>
    </row>
    <row r="45" spans="4:5" ht="14.45" x14ac:dyDescent="0.35">
      <c r="D45" s="63"/>
      <c r="E45" s="73"/>
    </row>
    <row r="46" spans="4:5" ht="14.45" x14ac:dyDescent="0.35">
      <c r="D46" s="63"/>
      <c r="E46" s="73"/>
    </row>
    <row r="47" spans="4:5" ht="14.45" x14ac:dyDescent="0.35">
      <c r="D47" s="63"/>
      <c r="E47" s="73"/>
    </row>
    <row r="48" spans="4:5" ht="14.45" x14ac:dyDescent="0.35">
      <c r="D48" s="63"/>
      <c r="E48" s="73"/>
    </row>
    <row r="49" spans="2:5" ht="14.45" x14ac:dyDescent="0.35">
      <c r="D49" s="63"/>
      <c r="E49" s="73"/>
    </row>
    <row r="50" spans="2:5" ht="14.45" x14ac:dyDescent="0.35">
      <c r="D50" s="63"/>
      <c r="E50" s="73"/>
    </row>
    <row r="51" spans="2:5" ht="15.6" x14ac:dyDescent="0.35">
      <c r="B51" s="89" t="s">
        <v>40</v>
      </c>
      <c r="D51" s="63"/>
      <c r="E51" s="73"/>
    </row>
  </sheetData>
  <mergeCells count="1">
    <mergeCell ref="AS2:AX2"/>
  </mergeCells>
  <conditionalFormatting sqref="Y4:AE23 AG4:AL23">
    <cfRule type="cellIs" dxfId="7" priority="1" operator="greaterThan">
      <formula>9</formula>
    </cfRule>
    <cfRule type="cellIs" dxfId="6" priority="2" operator="greaterThan">
      <formula>10</formula>
    </cfRule>
  </conditionalFormatting>
  <conditionalFormatting sqref="AS4:AY23">
    <cfRule type="cellIs" dxfId="5" priority="3" operator="lessThan">
      <formula>0</formula>
    </cfRule>
  </conditionalFormatting>
  <conditionalFormatting sqref="AY4:AY23">
    <cfRule type="cellIs" dxfId="4" priority="4" operator="greaterThan">
      <formula>0</formula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70" zoomScaleNormal="70" workbookViewId="0">
      <selection activeCell="A2" sqref="A2"/>
    </sheetView>
  </sheetViews>
  <sheetFormatPr defaultRowHeight="15" x14ac:dyDescent="0.25"/>
  <cols>
    <col min="1" max="1" width="34.7109375" customWidth="1"/>
    <col min="2" max="2" width="9.140625" bestFit="1" customWidth="1"/>
    <col min="3" max="3" width="9" bestFit="1" customWidth="1"/>
    <col min="4" max="5" width="9.140625" bestFit="1" customWidth="1"/>
  </cols>
  <sheetData>
    <row r="1" spans="1:10" ht="14.45" x14ac:dyDescent="0.35">
      <c r="A1" t="s">
        <v>123</v>
      </c>
    </row>
    <row r="3" spans="1:10" ht="14.45" x14ac:dyDescent="0.35">
      <c r="A3" s="136"/>
      <c r="B3" s="137" t="s">
        <v>14</v>
      </c>
      <c r="C3" s="137" t="s">
        <v>24</v>
      </c>
      <c r="D3" s="137" t="s">
        <v>124</v>
      </c>
      <c r="E3" s="137" t="s">
        <v>125</v>
      </c>
      <c r="F3" s="71"/>
    </row>
    <row r="4" spans="1:10" ht="14.45" x14ac:dyDescent="0.35">
      <c r="B4" s="141" t="s">
        <v>126</v>
      </c>
      <c r="C4" s="141"/>
      <c r="D4" s="141"/>
      <c r="E4" s="141"/>
    </row>
    <row r="5" spans="1:10" ht="14.45" x14ac:dyDescent="0.35">
      <c r="A5" t="s">
        <v>127</v>
      </c>
      <c r="B5" s="69">
        <v>133</v>
      </c>
      <c r="C5" s="69">
        <v>61</v>
      </c>
      <c r="D5" s="69">
        <v>85</v>
      </c>
      <c r="E5" s="69">
        <v>279</v>
      </c>
      <c r="F5" s="69"/>
      <c r="G5" s="73"/>
    </row>
    <row r="6" spans="1:10" ht="14.45" x14ac:dyDescent="0.35">
      <c r="A6" t="s">
        <v>128</v>
      </c>
      <c r="B6" s="69">
        <v>776</v>
      </c>
      <c r="C6" s="69">
        <v>419</v>
      </c>
      <c r="D6" s="69">
        <v>805</v>
      </c>
      <c r="E6" s="69">
        <v>2000</v>
      </c>
      <c r="F6" s="69"/>
      <c r="G6" s="73"/>
    </row>
    <row r="7" spans="1:10" ht="14.45" x14ac:dyDescent="0.35">
      <c r="A7" t="s">
        <v>129</v>
      </c>
      <c r="B7" s="69">
        <v>197</v>
      </c>
      <c r="C7" s="69">
        <v>75</v>
      </c>
      <c r="D7" s="69">
        <v>88</v>
      </c>
      <c r="E7" s="69">
        <v>360</v>
      </c>
      <c r="F7" s="69"/>
      <c r="G7" s="73"/>
    </row>
    <row r="8" spans="1:10" ht="14.45" x14ac:dyDescent="0.35">
      <c r="A8" t="s">
        <v>130</v>
      </c>
      <c r="B8" s="69">
        <v>946</v>
      </c>
      <c r="C8" s="69">
        <v>489</v>
      </c>
      <c r="D8" s="69">
        <v>867</v>
      </c>
      <c r="E8" s="69">
        <v>2302</v>
      </c>
      <c r="F8" s="69"/>
      <c r="G8" s="73"/>
    </row>
    <row r="9" spans="1:10" ht="16.5" x14ac:dyDescent="0.35">
      <c r="A9" t="s">
        <v>131</v>
      </c>
      <c r="B9" s="69">
        <v>1106</v>
      </c>
      <c r="C9" s="69">
        <v>555</v>
      </c>
      <c r="D9" s="69">
        <v>978</v>
      </c>
      <c r="E9" s="69">
        <v>2639</v>
      </c>
      <c r="F9" s="69"/>
      <c r="G9" s="73"/>
    </row>
    <row r="10" spans="1:10" ht="24" customHeight="1" x14ac:dyDescent="0.35">
      <c r="B10" s="161" t="s">
        <v>132</v>
      </c>
      <c r="C10" s="161"/>
      <c r="D10" s="161"/>
      <c r="E10" s="161"/>
      <c r="F10" s="69"/>
      <c r="G10" s="73"/>
    </row>
    <row r="11" spans="1:10" ht="14.45" x14ac:dyDescent="0.35">
      <c r="A11" t="s">
        <v>127</v>
      </c>
      <c r="B11" s="69">
        <v>889573</v>
      </c>
      <c r="C11" s="69">
        <v>534958</v>
      </c>
      <c r="D11" s="69">
        <v>1405842</v>
      </c>
      <c r="E11" s="69">
        <v>2830373</v>
      </c>
      <c r="F11" s="69"/>
      <c r="G11" s="74"/>
      <c r="H11" s="74"/>
      <c r="I11" s="74"/>
      <c r="J11" s="74"/>
    </row>
    <row r="12" spans="1:10" ht="14.45" x14ac:dyDescent="0.35">
      <c r="A12" t="s">
        <v>128</v>
      </c>
      <c r="B12" s="69">
        <v>1007123</v>
      </c>
      <c r="C12" s="69">
        <v>509738</v>
      </c>
      <c r="D12" s="69">
        <v>1575912</v>
      </c>
      <c r="E12" s="69">
        <v>3092773</v>
      </c>
      <c r="F12" s="69"/>
      <c r="G12" s="74"/>
      <c r="H12" s="74"/>
      <c r="I12" s="74"/>
      <c r="J12" s="74"/>
    </row>
    <row r="13" spans="1:10" ht="14.45" x14ac:dyDescent="0.35">
      <c r="A13" t="s">
        <v>129</v>
      </c>
      <c r="B13" s="69">
        <v>759725</v>
      </c>
      <c r="C13" s="69">
        <v>150677</v>
      </c>
      <c r="D13" s="69">
        <v>393193</v>
      </c>
      <c r="E13" s="69">
        <v>1303595</v>
      </c>
      <c r="F13" s="69"/>
      <c r="G13" s="74"/>
      <c r="H13" s="74"/>
      <c r="I13" s="74"/>
      <c r="J13" s="74"/>
    </row>
    <row r="14" spans="1:10" ht="14.45" x14ac:dyDescent="0.35">
      <c r="A14" t="s">
        <v>130</v>
      </c>
      <c r="B14" s="69">
        <v>1757107</v>
      </c>
      <c r="C14" s="69">
        <v>654151</v>
      </c>
      <c r="D14" s="69">
        <v>1930085</v>
      </c>
      <c r="E14" s="69">
        <v>4341343</v>
      </c>
      <c r="F14" s="69"/>
      <c r="G14" s="74"/>
      <c r="H14" s="74"/>
      <c r="I14" s="74"/>
      <c r="J14" s="74"/>
    </row>
    <row r="15" spans="1:10" ht="16.5" x14ac:dyDescent="0.35">
      <c r="A15" t="s">
        <v>131</v>
      </c>
      <c r="B15" s="69">
        <v>2177664</v>
      </c>
      <c r="C15" s="69">
        <v>995968</v>
      </c>
      <c r="D15" s="69">
        <v>2671281</v>
      </c>
      <c r="E15" s="69">
        <v>5844913</v>
      </c>
      <c r="F15" s="69"/>
      <c r="G15" s="74"/>
      <c r="H15" s="74"/>
      <c r="I15" s="74"/>
      <c r="J15" s="74"/>
    </row>
    <row r="16" spans="1:10" ht="25.9" customHeight="1" x14ac:dyDescent="0.35">
      <c r="B16" s="161" t="s">
        <v>133</v>
      </c>
      <c r="C16" s="161"/>
      <c r="D16" s="161"/>
      <c r="E16" s="161"/>
      <c r="F16" s="69"/>
      <c r="G16" s="162"/>
      <c r="H16" s="162"/>
      <c r="I16" s="162"/>
      <c r="J16" s="162"/>
    </row>
    <row r="17" spans="1:10" ht="14.45" x14ac:dyDescent="0.35">
      <c r="A17" t="s">
        <v>127</v>
      </c>
      <c r="B17" s="69">
        <v>802</v>
      </c>
      <c r="C17" s="69">
        <v>45541</v>
      </c>
      <c r="D17" s="69">
        <v>797054</v>
      </c>
      <c r="E17" s="69">
        <v>843397</v>
      </c>
      <c r="F17" s="69"/>
      <c r="G17" s="75"/>
      <c r="H17" s="74"/>
      <c r="I17" s="74"/>
      <c r="J17" s="74"/>
    </row>
    <row r="18" spans="1:10" ht="14.45" x14ac:dyDescent="0.35">
      <c r="A18" t="s">
        <v>128</v>
      </c>
      <c r="B18" s="69">
        <v>66919</v>
      </c>
      <c r="C18" s="69">
        <v>441063</v>
      </c>
      <c r="D18" s="69">
        <v>422400</v>
      </c>
      <c r="E18" s="69">
        <v>930382</v>
      </c>
      <c r="F18" s="69"/>
      <c r="G18" s="74"/>
      <c r="H18" s="74"/>
      <c r="I18" s="74"/>
      <c r="J18" s="74"/>
    </row>
    <row r="19" spans="1:10" ht="14.45" x14ac:dyDescent="0.35">
      <c r="A19" t="s">
        <v>129</v>
      </c>
      <c r="B19" s="69">
        <v>7926</v>
      </c>
      <c r="C19" s="69">
        <v>44403</v>
      </c>
      <c r="D19" s="69">
        <v>387677</v>
      </c>
      <c r="E19" s="69">
        <v>440006</v>
      </c>
      <c r="F19" s="69"/>
      <c r="G19" s="74"/>
      <c r="H19" s="74"/>
      <c r="I19" s="74"/>
      <c r="J19" s="74"/>
    </row>
    <row r="20" spans="1:10" ht="14.45" x14ac:dyDescent="0.35">
      <c r="A20" t="s">
        <v>130</v>
      </c>
      <c r="B20" s="69">
        <v>22060</v>
      </c>
      <c r="C20" s="69">
        <v>113321</v>
      </c>
      <c r="D20" s="69">
        <v>527420</v>
      </c>
      <c r="E20" s="69">
        <v>662801</v>
      </c>
      <c r="F20" s="69"/>
      <c r="G20" s="74"/>
      <c r="H20" s="74"/>
      <c r="I20" s="74"/>
      <c r="J20" s="74"/>
    </row>
    <row r="21" spans="1:10" ht="16.5" x14ac:dyDescent="0.35">
      <c r="A21" t="s">
        <v>131</v>
      </c>
      <c r="B21" s="69">
        <v>75779</v>
      </c>
      <c r="C21" s="69">
        <v>503566</v>
      </c>
      <c r="D21" s="69">
        <v>1492345</v>
      </c>
      <c r="E21" s="69">
        <v>2071690</v>
      </c>
      <c r="F21" s="69"/>
      <c r="G21" s="74"/>
      <c r="H21" s="74"/>
      <c r="I21" s="74"/>
      <c r="J21" s="74"/>
    </row>
    <row r="22" spans="1:10" ht="14.45" x14ac:dyDescent="0.35">
      <c r="F22" s="69"/>
    </row>
    <row r="23" spans="1:10" ht="14.45" x14ac:dyDescent="0.35">
      <c r="A23" t="s">
        <v>134</v>
      </c>
      <c r="B23" s="120">
        <f>+B9/$E$9*100</f>
        <v>41.909814323607428</v>
      </c>
      <c r="C23" s="120">
        <f t="shared" ref="C23:D23" si="0">+C9/$E$9*100</f>
        <v>21.030693444486548</v>
      </c>
      <c r="D23" s="120">
        <f t="shared" si="0"/>
        <v>37.059492231906027</v>
      </c>
      <c r="E23" s="78">
        <v>100</v>
      </c>
      <c r="F23" s="69"/>
    </row>
    <row r="24" spans="1:10" ht="14.45" x14ac:dyDescent="0.35">
      <c r="A24" t="s">
        <v>135</v>
      </c>
      <c r="B24" s="120">
        <f>+B15/$E$15*100</f>
        <v>37.257423677649264</v>
      </c>
      <c r="C24" s="120">
        <f t="shared" ref="C24:D24" si="1">+C15/$E$15*100</f>
        <v>17.039911458049076</v>
      </c>
      <c r="D24" s="120">
        <f t="shared" si="1"/>
        <v>45.702664864301653</v>
      </c>
      <c r="E24" s="78">
        <v>100</v>
      </c>
      <c r="F24" s="69"/>
    </row>
    <row r="25" spans="1:10" ht="14.45" x14ac:dyDescent="0.35">
      <c r="A25" s="76" t="s">
        <v>136</v>
      </c>
      <c r="B25" s="21">
        <f>+B21/$E$21*100</f>
        <v>3.6578349077323344</v>
      </c>
      <c r="C25" s="21">
        <f t="shared" ref="C25:E25" si="2">+C21/$E$21*100</f>
        <v>24.30701504568734</v>
      </c>
      <c r="D25" s="21">
        <f t="shared" si="2"/>
        <v>72.035150046580327</v>
      </c>
      <c r="E25" s="22">
        <f t="shared" si="2"/>
        <v>100</v>
      </c>
      <c r="F25" s="69"/>
    </row>
    <row r="27" spans="1:10" ht="17.25" x14ac:dyDescent="0.25">
      <c r="A27" s="77" t="s">
        <v>137</v>
      </c>
    </row>
    <row r="28" spans="1:10" ht="14.45" x14ac:dyDescent="0.35">
      <c r="A28" s="138" t="s">
        <v>138</v>
      </c>
    </row>
  </sheetData>
  <mergeCells count="4">
    <mergeCell ref="B4:E4"/>
    <mergeCell ref="B10:E10"/>
    <mergeCell ref="B16:E16"/>
    <mergeCell ref="G16:J1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zoomScale="70" zoomScaleNormal="70" workbookViewId="0">
      <selection activeCell="A2" sqref="A2"/>
    </sheetView>
  </sheetViews>
  <sheetFormatPr defaultRowHeight="15" x14ac:dyDescent="0.25"/>
  <cols>
    <col min="1" max="1" width="19" customWidth="1"/>
    <col min="2" max="2" width="9" bestFit="1" customWidth="1"/>
    <col min="3" max="3" width="9.140625" bestFit="1" customWidth="1"/>
    <col min="4" max="4" width="9" bestFit="1" customWidth="1"/>
  </cols>
  <sheetData>
    <row r="1" spans="1:5" ht="14.45" x14ac:dyDescent="0.35">
      <c r="A1" s="67" t="s">
        <v>139</v>
      </c>
      <c r="B1" s="68"/>
      <c r="C1" s="68"/>
      <c r="D1" s="68"/>
      <c r="E1" s="69"/>
    </row>
    <row r="2" spans="1:5" ht="14.45" x14ac:dyDescent="0.35">
      <c r="A2" s="121"/>
      <c r="B2" s="122"/>
      <c r="C2" s="122"/>
      <c r="D2" s="122"/>
      <c r="E2" s="69"/>
    </row>
    <row r="3" spans="1:5" ht="26.1" x14ac:dyDescent="0.35">
      <c r="A3" s="123"/>
      <c r="B3" s="124" t="s">
        <v>140</v>
      </c>
      <c r="C3" s="124" t="s">
        <v>141</v>
      </c>
      <c r="D3" s="124" t="s">
        <v>142</v>
      </c>
      <c r="E3" s="69"/>
    </row>
    <row r="4" spans="1:5" ht="14.45" x14ac:dyDescent="0.35">
      <c r="A4" s="70" t="s">
        <v>34</v>
      </c>
      <c r="B4" s="69">
        <v>53</v>
      </c>
      <c r="C4" s="69">
        <v>218597</v>
      </c>
      <c r="D4" s="69">
        <v>3410</v>
      </c>
      <c r="E4" s="69"/>
    </row>
    <row r="5" spans="1:5" ht="14.45" x14ac:dyDescent="0.35">
      <c r="A5" s="70" t="s">
        <v>33</v>
      </c>
      <c r="B5" s="69">
        <v>55</v>
      </c>
      <c r="C5" s="69">
        <v>65237</v>
      </c>
      <c r="D5" s="69">
        <v>5894</v>
      </c>
      <c r="E5" s="69"/>
    </row>
    <row r="6" spans="1:5" ht="14.45" x14ac:dyDescent="0.35">
      <c r="A6" s="70" t="s">
        <v>32</v>
      </c>
      <c r="B6" s="69">
        <v>178</v>
      </c>
      <c r="C6" s="69">
        <v>70271</v>
      </c>
      <c r="D6" s="69">
        <v>21049</v>
      </c>
      <c r="E6" s="69"/>
    </row>
    <row r="7" spans="1:5" ht="14.45" x14ac:dyDescent="0.35">
      <c r="A7" s="70" t="s">
        <v>31</v>
      </c>
      <c r="B7" s="69">
        <v>108</v>
      </c>
      <c r="C7" s="69">
        <v>338670</v>
      </c>
      <c r="D7" s="69">
        <v>25066</v>
      </c>
      <c r="E7" s="69"/>
    </row>
    <row r="8" spans="1:5" ht="14.45" x14ac:dyDescent="0.35">
      <c r="A8" s="70" t="s">
        <v>15</v>
      </c>
      <c r="B8" s="69">
        <v>139</v>
      </c>
      <c r="C8" s="69">
        <v>237431</v>
      </c>
      <c r="D8" s="69">
        <v>3714</v>
      </c>
      <c r="E8" s="69"/>
    </row>
    <row r="9" spans="1:5" ht="14.45" x14ac:dyDescent="0.35">
      <c r="A9" s="70" t="s">
        <v>19</v>
      </c>
      <c r="B9" s="69">
        <v>59</v>
      </c>
      <c r="C9" s="69">
        <v>132439</v>
      </c>
      <c r="D9" s="69">
        <v>5408</v>
      </c>
      <c r="E9" s="69"/>
    </row>
    <row r="10" spans="1:5" ht="14.45" x14ac:dyDescent="0.35">
      <c r="A10" s="70" t="s">
        <v>26</v>
      </c>
      <c r="B10" s="69">
        <v>182</v>
      </c>
      <c r="C10" s="69">
        <v>122800</v>
      </c>
      <c r="D10" s="69">
        <v>41790</v>
      </c>
      <c r="E10" s="69"/>
    </row>
    <row r="11" spans="1:5" ht="14.45" x14ac:dyDescent="0.35">
      <c r="A11" s="70" t="s">
        <v>22</v>
      </c>
      <c r="B11" s="69">
        <v>126</v>
      </c>
      <c r="C11" s="69">
        <v>138067</v>
      </c>
      <c r="D11" s="69">
        <v>9133</v>
      </c>
      <c r="E11" s="69"/>
    </row>
    <row r="12" spans="1:5" ht="14.45" x14ac:dyDescent="0.35">
      <c r="A12" s="70" t="s">
        <v>16</v>
      </c>
      <c r="B12" s="69">
        <v>193</v>
      </c>
      <c r="C12" s="69">
        <v>224200</v>
      </c>
      <c r="D12" s="69">
        <v>0</v>
      </c>
      <c r="E12" s="69"/>
    </row>
    <row r="13" spans="1:5" ht="14.45" x14ac:dyDescent="0.35">
      <c r="A13" s="70" t="s">
        <v>27</v>
      </c>
      <c r="B13" s="69">
        <v>76</v>
      </c>
      <c r="C13" s="69">
        <v>104132</v>
      </c>
      <c r="D13" s="69">
        <v>996</v>
      </c>
      <c r="E13" s="69"/>
    </row>
    <row r="14" spans="1:5" ht="14.45" x14ac:dyDescent="0.35">
      <c r="A14" s="70" t="s">
        <v>35</v>
      </c>
      <c r="B14" s="69">
        <v>85</v>
      </c>
      <c r="C14" s="69">
        <v>97750</v>
      </c>
      <c r="D14" s="69">
        <v>0</v>
      </c>
      <c r="E14" s="69"/>
    </row>
    <row r="15" spans="1:5" ht="14.45" x14ac:dyDescent="0.35">
      <c r="A15" s="70" t="s">
        <v>17</v>
      </c>
      <c r="B15" s="69">
        <v>122</v>
      </c>
      <c r="C15" s="69">
        <v>282857</v>
      </c>
      <c r="D15" s="69">
        <v>0</v>
      </c>
      <c r="E15" s="69"/>
    </row>
    <row r="16" spans="1:5" ht="14.45" x14ac:dyDescent="0.35">
      <c r="A16" s="70" t="s">
        <v>143</v>
      </c>
      <c r="B16" s="69">
        <v>40</v>
      </c>
      <c r="C16" s="69">
        <v>149931</v>
      </c>
      <c r="D16" s="69">
        <v>0</v>
      </c>
      <c r="E16" s="69"/>
    </row>
    <row r="17" spans="1:5" ht="14.45" x14ac:dyDescent="0.35">
      <c r="A17" s="70" t="s">
        <v>144</v>
      </c>
      <c r="B17" s="69">
        <v>135</v>
      </c>
      <c r="C17" s="69">
        <v>154314</v>
      </c>
      <c r="D17" s="69">
        <v>0</v>
      </c>
      <c r="E17" s="69"/>
    </row>
    <row r="18" spans="1:5" ht="14.45" x14ac:dyDescent="0.35">
      <c r="A18" s="70" t="s">
        <v>30</v>
      </c>
      <c r="B18" s="69">
        <v>80</v>
      </c>
      <c r="C18" s="69">
        <v>393608</v>
      </c>
      <c r="D18" s="69">
        <v>141197</v>
      </c>
      <c r="E18" s="69"/>
    </row>
    <row r="19" spans="1:5" ht="14.45" x14ac:dyDescent="0.35">
      <c r="A19" s="70" t="s">
        <v>38</v>
      </c>
      <c r="B19" s="69">
        <v>89</v>
      </c>
      <c r="C19" s="69">
        <v>366086</v>
      </c>
      <c r="D19" s="69">
        <v>175601</v>
      </c>
      <c r="E19" s="69"/>
    </row>
    <row r="20" spans="1:5" ht="14.45" x14ac:dyDescent="0.35">
      <c r="A20" s="70" t="s">
        <v>37</v>
      </c>
      <c r="B20" s="69">
        <v>219</v>
      </c>
      <c r="C20" s="69">
        <v>379866</v>
      </c>
      <c r="D20" s="69">
        <v>155203</v>
      </c>
      <c r="E20" s="69"/>
    </row>
    <row r="21" spans="1:5" ht="14.45" x14ac:dyDescent="0.35">
      <c r="A21" s="70" t="s">
        <v>25</v>
      </c>
      <c r="B21" s="69">
        <v>134</v>
      </c>
      <c r="C21" s="69">
        <v>305887</v>
      </c>
      <c r="D21" s="69">
        <v>70535</v>
      </c>
      <c r="E21" s="69"/>
    </row>
    <row r="22" spans="1:5" ht="14.45" x14ac:dyDescent="0.35">
      <c r="A22" s="70" t="s">
        <v>28</v>
      </c>
      <c r="B22" s="69">
        <v>97</v>
      </c>
      <c r="C22" s="69">
        <v>121332</v>
      </c>
      <c r="D22" s="69">
        <v>0</v>
      </c>
      <c r="E22" s="69"/>
    </row>
    <row r="23" spans="1:5" x14ac:dyDescent="0.25">
      <c r="A23" s="67" t="s">
        <v>145</v>
      </c>
      <c r="B23" s="69">
        <v>28</v>
      </c>
      <c r="C23" s="69">
        <v>71633</v>
      </c>
      <c r="D23" s="69">
        <v>0</v>
      </c>
      <c r="E23" s="69"/>
    </row>
    <row r="24" spans="1:5" ht="14.45" x14ac:dyDescent="0.35">
      <c r="A24" s="70" t="s">
        <v>18</v>
      </c>
      <c r="B24" s="69">
        <v>104</v>
      </c>
      <c r="C24" s="69">
        <v>366235</v>
      </c>
      <c r="D24" s="69">
        <v>3805</v>
      </c>
      <c r="E24" s="69"/>
    </row>
    <row r="25" spans="1:5" s="1" customFormat="1" ht="14.45" x14ac:dyDescent="0.35">
      <c r="A25" s="125" t="s">
        <v>146</v>
      </c>
      <c r="B25" s="126">
        <f>+SUM(B4:B24)</f>
        <v>2302</v>
      </c>
      <c r="C25" s="126">
        <f t="shared" ref="C25:D25" si="0">+SUM(C4:C24)</f>
        <v>4341343</v>
      </c>
      <c r="D25" s="126">
        <f t="shared" si="0"/>
        <v>662801</v>
      </c>
      <c r="E25" s="126"/>
    </row>
    <row r="26" spans="1:5" ht="14.45" x14ac:dyDescent="0.35">
      <c r="A26" s="76"/>
      <c r="B26" s="127"/>
      <c r="C26" s="127"/>
      <c r="D26" s="127"/>
      <c r="E26" s="69"/>
    </row>
    <row r="27" spans="1:5" ht="14.45" x14ac:dyDescent="0.35">
      <c r="A27" s="139" t="s">
        <v>147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8"/>
  <sheetViews>
    <sheetView topLeftCell="E1" zoomScale="70" zoomScaleNormal="70" workbookViewId="0">
      <selection activeCell="F2" sqref="F2"/>
    </sheetView>
  </sheetViews>
  <sheetFormatPr defaultRowHeight="15" x14ac:dyDescent="0.25"/>
  <cols>
    <col min="1" max="1" width="9" customWidth="1"/>
    <col min="2" max="2" width="20.28515625" customWidth="1"/>
    <col min="3" max="5" width="9" customWidth="1"/>
    <col min="8" max="8" width="11.28515625" bestFit="1" customWidth="1"/>
    <col min="9" max="11" width="7" bestFit="1" customWidth="1"/>
    <col min="12" max="12" width="9.28515625" bestFit="1" customWidth="1"/>
    <col min="13" max="13" width="9" bestFit="1" customWidth="1"/>
    <col min="14" max="14" width="13.7109375" bestFit="1" customWidth="1"/>
    <col min="15" max="17" width="13.7109375" customWidth="1"/>
    <col min="18" max="18" width="16.85546875" bestFit="1" customWidth="1"/>
    <col min="19" max="19" width="11.28515625" bestFit="1" customWidth="1"/>
    <col min="20" max="20" width="7" bestFit="1" customWidth="1"/>
    <col min="21" max="21" width="6.28515625" bestFit="1" customWidth="1"/>
    <col min="22" max="22" width="5.28515625" bestFit="1" customWidth="1"/>
    <col min="23" max="23" width="9.28515625" bestFit="1" customWidth="1"/>
    <col min="24" max="24" width="6.28515625" bestFit="1" customWidth="1"/>
    <col min="25" max="25" width="3.28515625" customWidth="1"/>
    <col min="26" max="26" width="16.85546875" bestFit="1" customWidth="1"/>
    <col min="27" max="27" width="11.28515625" bestFit="1" customWidth="1"/>
    <col min="28" max="28" width="7" bestFit="1" customWidth="1"/>
    <col min="29" max="29" width="6.28515625" bestFit="1" customWidth="1"/>
    <col min="30" max="30" width="5.28515625" bestFit="1" customWidth="1"/>
    <col min="31" max="31" width="9.28515625" bestFit="1" customWidth="1"/>
    <col min="32" max="32" width="6.28515625" bestFit="1" customWidth="1"/>
    <col min="33" max="35" width="6.28515625" customWidth="1"/>
    <col min="38" max="38" width="17.7109375" bestFit="1" customWidth="1"/>
    <col min="39" max="39" width="11.28515625" bestFit="1" customWidth="1"/>
    <col min="40" max="40" width="7.140625" bestFit="1" customWidth="1"/>
    <col min="41" max="41" width="6.28515625" bestFit="1" customWidth="1"/>
    <col min="42" max="42" width="5.5703125" bestFit="1" customWidth="1"/>
    <col min="43" max="43" width="9.28515625" bestFit="1" customWidth="1"/>
    <col min="44" max="44" width="6.7109375" bestFit="1" customWidth="1"/>
    <col min="45" max="45" width="13.42578125" style="1" bestFit="1" customWidth="1"/>
  </cols>
  <sheetData>
    <row r="1" spans="1:45" ht="14.45" x14ac:dyDescent="0.35">
      <c r="AM1" s="5"/>
      <c r="AN1" s="5"/>
      <c r="AO1" s="5"/>
      <c r="AP1" s="5"/>
      <c r="AQ1" s="5"/>
      <c r="AR1" s="5"/>
    </row>
    <row r="2" spans="1:45" ht="15.6" x14ac:dyDescent="0.35">
      <c r="B2">
        <v>2018</v>
      </c>
      <c r="F2" s="140" t="s">
        <v>41</v>
      </c>
      <c r="H2" s="72"/>
      <c r="I2" s="72"/>
      <c r="J2" s="72"/>
      <c r="K2" s="72"/>
      <c r="L2" s="72"/>
      <c r="M2" s="72"/>
      <c r="AM2" s="141"/>
      <c r="AN2" s="141"/>
      <c r="AO2" s="141"/>
      <c r="AP2" s="141"/>
      <c r="AQ2" s="141"/>
      <c r="AR2" s="141"/>
    </row>
    <row r="3" spans="1:45" ht="14.45" x14ac:dyDescent="0.35">
      <c r="A3" s="90"/>
      <c r="B3" t="s">
        <v>4</v>
      </c>
      <c r="C3" t="s">
        <v>42</v>
      </c>
      <c r="D3" t="s">
        <v>43</v>
      </c>
      <c r="H3" s="72"/>
      <c r="I3" s="72"/>
      <c r="J3" s="72"/>
      <c r="K3" s="72"/>
      <c r="L3" s="72"/>
      <c r="M3" s="72"/>
      <c r="R3" s="72"/>
      <c r="Z3" s="72"/>
      <c r="AL3" s="1"/>
      <c r="AM3" s="1"/>
      <c r="AN3" s="1"/>
      <c r="AO3" s="1"/>
      <c r="AP3" s="1"/>
      <c r="AQ3" s="1"/>
      <c r="AR3" s="1"/>
    </row>
    <row r="4" spans="1:45" ht="14.45" x14ac:dyDescent="0.35">
      <c r="A4" s="90" t="s">
        <v>14</v>
      </c>
      <c r="B4" t="s">
        <v>15</v>
      </c>
      <c r="C4" s="91">
        <v>0.13668942790927957</v>
      </c>
      <c r="D4" s="9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93"/>
      <c r="T4" s="93"/>
      <c r="U4" s="93"/>
      <c r="V4" s="93"/>
      <c r="W4" s="93"/>
      <c r="X4" s="93"/>
      <c r="Y4" s="93"/>
      <c r="AA4" s="93"/>
      <c r="AB4" s="93"/>
      <c r="AC4" s="93"/>
      <c r="AD4" s="93"/>
      <c r="AE4" s="93"/>
      <c r="AF4" s="93"/>
      <c r="AG4" s="88"/>
      <c r="AH4" s="88"/>
      <c r="AI4" s="88"/>
      <c r="AL4" s="1"/>
      <c r="AM4" s="88"/>
      <c r="AN4" s="88"/>
      <c r="AO4" s="88"/>
      <c r="AP4" s="88"/>
      <c r="AQ4" s="88"/>
      <c r="AR4" s="88"/>
      <c r="AS4" s="2"/>
    </row>
    <row r="5" spans="1:45" ht="14.45" x14ac:dyDescent="0.35">
      <c r="A5" s="90"/>
      <c r="B5" t="s">
        <v>16</v>
      </c>
      <c r="C5" s="91"/>
      <c r="D5" s="92">
        <v>-8.5455890962578135E-2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93"/>
      <c r="T5" s="93"/>
      <c r="U5" s="93"/>
      <c r="V5" s="93"/>
      <c r="W5" s="93"/>
      <c r="X5" s="93"/>
      <c r="Y5" s="93"/>
      <c r="AA5" s="93"/>
      <c r="AB5" s="93"/>
      <c r="AC5" s="93"/>
      <c r="AD5" s="93"/>
      <c r="AE5" s="93"/>
      <c r="AF5" s="93"/>
      <c r="AG5" s="88"/>
      <c r="AH5" s="88"/>
      <c r="AI5" s="88"/>
      <c r="AL5" s="1"/>
      <c r="AM5" s="88"/>
      <c r="AN5" s="88"/>
      <c r="AO5" s="88"/>
      <c r="AP5" s="88"/>
      <c r="AQ5" s="88"/>
      <c r="AR5" s="88"/>
      <c r="AS5" s="2"/>
    </row>
    <row r="6" spans="1:45" ht="14.45" x14ac:dyDescent="0.35">
      <c r="A6" s="90"/>
      <c r="B6" t="s">
        <v>17</v>
      </c>
      <c r="C6" s="91">
        <v>0.16670332061302962</v>
      </c>
      <c r="D6" s="9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93"/>
      <c r="T6" s="93"/>
      <c r="U6" s="93"/>
      <c r="V6" s="93"/>
      <c r="W6" s="93"/>
      <c r="X6" s="93"/>
      <c r="Y6" s="93"/>
      <c r="AA6" s="93"/>
      <c r="AB6" s="93"/>
      <c r="AC6" s="93"/>
      <c r="AD6" s="93"/>
      <c r="AE6" s="93"/>
      <c r="AF6" s="93"/>
      <c r="AG6" s="88"/>
      <c r="AH6" s="88"/>
      <c r="AI6" s="88"/>
      <c r="AL6" s="1"/>
      <c r="AM6" s="88"/>
      <c r="AN6" s="88"/>
      <c r="AO6" s="88"/>
      <c r="AP6" s="88"/>
      <c r="AQ6" s="88"/>
      <c r="AR6" s="88"/>
      <c r="AS6" s="2"/>
    </row>
    <row r="7" spans="1:45" ht="14.45" x14ac:dyDescent="0.35">
      <c r="A7" s="90"/>
      <c r="B7" t="s">
        <v>18</v>
      </c>
      <c r="C7" s="91"/>
      <c r="D7" s="92">
        <v>-0.98671567687694917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93"/>
      <c r="T7" s="93"/>
      <c r="U7" s="93"/>
      <c r="V7" s="93"/>
      <c r="W7" s="93"/>
      <c r="X7" s="93"/>
      <c r="Y7" s="93"/>
      <c r="AA7" s="93"/>
      <c r="AB7" s="93"/>
      <c r="AC7" s="93"/>
      <c r="AD7" s="93"/>
      <c r="AE7" s="93"/>
      <c r="AF7" s="93"/>
      <c r="AG7" s="88"/>
      <c r="AH7" s="88"/>
      <c r="AI7" s="88"/>
      <c r="AL7" s="1"/>
      <c r="AM7" s="88"/>
      <c r="AN7" s="88"/>
      <c r="AO7" s="88"/>
      <c r="AP7" s="88"/>
      <c r="AQ7" s="88"/>
      <c r="AR7" s="88"/>
      <c r="AS7" s="2"/>
    </row>
    <row r="8" spans="1:45" ht="14.45" x14ac:dyDescent="0.35">
      <c r="A8" s="90"/>
      <c r="B8" t="s">
        <v>19</v>
      </c>
      <c r="C8" s="91"/>
      <c r="D8" s="92">
        <v>-0.59510592280737284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93"/>
      <c r="T8" s="93"/>
      <c r="U8" s="93"/>
      <c r="V8" s="93"/>
      <c r="W8" s="93"/>
      <c r="X8" s="93"/>
      <c r="Y8" s="93"/>
      <c r="AA8" s="93"/>
      <c r="AB8" s="93"/>
      <c r="AC8" s="93"/>
      <c r="AD8" s="93"/>
      <c r="AE8" s="93"/>
      <c r="AF8" s="93"/>
      <c r="AG8" s="88"/>
      <c r="AH8" s="88"/>
      <c r="AI8" s="88"/>
      <c r="AL8" s="1"/>
      <c r="AM8" s="88"/>
      <c r="AN8" s="88"/>
      <c r="AO8" s="88"/>
      <c r="AP8" s="88"/>
      <c r="AQ8" s="88"/>
      <c r="AR8" s="88"/>
      <c r="AS8" s="2"/>
    </row>
    <row r="9" spans="1:45" ht="14.45" x14ac:dyDescent="0.35">
      <c r="A9" s="90"/>
      <c r="B9" t="s">
        <v>21</v>
      </c>
      <c r="C9" s="91"/>
      <c r="D9" s="92">
        <v>-0.54847897643538901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93"/>
      <c r="T9" s="93"/>
      <c r="U9" s="93"/>
      <c r="V9" s="93"/>
      <c r="W9" s="93"/>
      <c r="X9" s="93"/>
      <c r="Y9" s="93"/>
      <c r="AA9" s="93"/>
      <c r="AB9" s="93"/>
      <c r="AC9" s="93"/>
      <c r="AD9" s="93"/>
      <c r="AE9" s="93"/>
      <c r="AF9" s="93"/>
      <c r="AG9" s="88"/>
      <c r="AH9" s="88"/>
      <c r="AI9" s="88"/>
      <c r="AL9" s="1"/>
      <c r="AM9" s="88"/>
      <c r="AN9" s="88"/>
      <c r="AO9" s="88"/>
      <c r="AP9" s="88"/>
      <c r="AQ9" s="88"/>
      <c r="AR9" s="88"/>
      <c r="AS9" s="2"/>
    </row>
    <row r="10" spans="1:45" ht="14.45" x14ac:dyDescent="0.35">
      <c r="A10" s="90"/>
      <c r="B10" t="s">
        <v>22</v>
      </c>
      <c r="C10" s="91"/>
      <c r="D10" s="92">
        <v>-0.34468362055270735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93"/>
      <c r="T10" s="93"/>
      <c r="U10" s="93"/>
      <c r="V10" s="93"/>
      <c r="W10" s="93"/>
      <c r="X10" s="93"/>
      <c r="Y10" s="93"/>
      <c r="AA10" s="93"/>
      <c r="AB10" s="93"/>
      <c r="AC10" s="93"/>
      <c r="AD10" s="93"/>
      <c r="AE10" s="93"/>
      <c r="AF10" s="93"/>
      <c r="AG10" s="88"/>
      <c r="AH10" s="88"/>
      <c r="AI10" s="88"/>
      <c r="AL10" s="1"/>
      <c r="AM10" s="88"/>
      <c r="AN10" s="88"/>
      <c r="AO10" s="88"/>
      <c r="AP10" s="88"/>
      <c r="AQ10" s="88"/>
      <c r="AR10" s="88"/>
      <c r="AS10" s="2"/>
    </row>
    <row r="11" spans="1:45" ht="14.45" x14ac:dyDescent="0.35">
      <c r="A11" s="90"/>
      <c r="B11" t="s">
        <v>23</v>
      </c>
      <c r="C11" s="91">
        <v>7.3396902717456535E-6</v>
      </c>
      <c r="D11" s="9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93"/>
      <c r="T11" s="93"/>
      <c r="U11" s="93"/>
      <c r="V11" s="93"/>
      <c r="W11" s="93"/>
      <c r="X11" s="93"/>
      <c r="Y11" s="93"/>
      <c r="AA11" s="93"/>
      <c r="AB11" s="93"/>
      <c r="AC11" s="93"/>
      <c r="AD11" s="93"/>
      <c r="AE11" s="93"/>
      <c r="AF11" s="93"/>
      <c r="AG11" s="88"/>
      <c r="AH11" s="88"/>
      <c r="AI11" s="88"/>
      <c r="AL11" s="1"/>
      <c r="AM11" s="88"/>
      <c r="AN11" s="88"/>
      <c r="AO11" s="88"/>
      <c r="AP11" s="88"/>
      <c r="AQ11" s="88"/>
      <c r="AR11" s="88"/>
      <c r="AS11" s="2"/>
    </row>
    <row r="12" spans="1:45" ht="14.45" x14ac:dyDescent="0.35">
      <c r="A12" s="90" t="s">
        <v>24</v>
      </c>
      <c r="B12" t="s">
        <v>25</v>
      </c>
      <c r="C12" s="91"/>
      <c r="D12" s="92">
        <v>-0.41584511615736519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93"/>
      <c r="T12" s="93"/>
      <c r="U12" s="93"/>
      <c r="V12" s="93"/>
      <c r="W12" s="93"/>
      <c r="X12" s="93"/>
      <c r="Y12" s="93"/>
      <c r="AA12" s="93"/>
      <c r="AB12" s="93"/>
      <c r="AC12" s="93"/>
      <c r="AD12" s="93"/>
      <c r="AE12" s="93"/>
      <c r="AF12" s="93"/>
      <c r="AG12" s="88"/>
      <c r="AH12" s="88"/>
      <c r="AI12" s="88"/>
      <c r="AL12" s="1"/>
      <c r="AM12" s="88"/>
      <c r="AN12" s="88"/>
      <c r="AO12" s="88"/>
      <c r="AP12" s="88"/>
      <c r="AQ12" s="88"/>
      <c r="AR12" s="88"/>
      <c r="AS12" s="2"/>
    </row>
    <row r="13" spans="1:45" ht="14.45" x14ac:dyDescent="0.35">
      <c r="A13" s="90"/>
      <c r="B13" t="s">
        <v>26</v>
      </c>
      <c r="C13" s="91">
        <v>0.13569702087147531</v>
      </c>
      <c r="D13" s="9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93"/>
      <c r="T13" s="93"/>
      <c r="U13" s="93"/>
      <c r="V13" s="93"/>
      <c r="W13" s="93"/>
      <c r="X13" s="93"/>
      <c r="Y13" s="93"/>
      <c r="AA13" s="93"/>
      <c r="AB13" s="93"/>
      <c r="AC13" s="93"/>
      <c r="AD13" s="93"/>
      <c r="AE13" s="93"/>
      <c r="AF13" s="93"/>
      <c r="AG13" s="88"/>
      <c r="AH13" s="88"/>
      <c r="AI13" s="88"/>
      <c r="AL13" s="1"/>
      <c r="AM13" s="88"/>
      <c r="AN13" s="88"/>
      <c r="AO13" s="88"/>
      <c r="AP13" s="88"/>
      <c r="AQ13" s="88"/>
      <c r="AR13" s="88"/>
      <c r="AS13" s="2"/>
    </row>
    <row r="14" spans="1:45" ht="14.45" x14ac:dyDescent="0.35">
      <c r="A14" s="90"/>
      <c r="B14" t="s">
        <v>27</v>
      </c>
      <c r="C14" s="91">
        <v>1.2627694845497524</v>
      </c>
      <c r="D14" s="9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93"/>
      <c r="T14" s="93"/>
      <c r="U14" s="93"/>
      <c r="V14" s="93"/>
      <c r="W14" s="93"/>
      <c r="X14" s="93"/>
      <c r="Y14" s="93"/>
      <c r="AA14" s="93"/>
      <c r="AB14" s="93"/>
      <c r="AC14" s="93"/>
      <c r="AD14" s="93"/>
      <c r="AE14" s="93"/>
      <c r="AF14" s="93"/>
      <c r="AG14" s="88"/>
      <c r="AH14" s="88"/>
      <c r="AI14" s="88"/>
      <c r="AL14" s="1"/>
      <c r="AM14" s="88"/>
      <c r="AN14" s="88"/>
      <c r="AO14" s="88"/>
      <c r="AP14" s="88"/>
      <c r="AQ14" s="88"/>
      <c r="AR14" s="88"/>
      <c r="AS14" s="2"/>
    </row>
    <row r="15" spans="1:45" ht="14.45" x14ac:dyDescent="0.35">
      <c r="A15" s="90"/>
      <c r="B15" t="s">
        <v>28</v>
      </c>
      <c r="C15" s="91">
        <v>0.21644729753379838</v>
      </c>
      <c r="D15" s="9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93"/>
      <c r="T15" s="93"/>
      <c r="U15" s="93"/>
      <c r="V15" s="93"/>
      <c r="W15" s="93"/>
      <c r="X15" s="93"/>
      <c r="Y15" s="93"/>
      <c r="AA15" s="93"/>
      <c r="AB15" s="93"/>
      <c r="AC15" s="93"/>
      <c r="AD15" s="93"/>
      <c r="AE15" s="93"/>
      <c r="AF15" s="93"/>
      <c r="AG15" s="88"/>
      <c r="AH15" s="88"/>
      <c r="AI15" s="88"/>
      <c r="AL15" s="1"/>
      <c r="AM15" s="88"/>
      <c r="AN15" s="88"/>
      <c r="AO15" s="88"/>
      <c r="AP15" s="88"/>
      <c r="AQ15" s="88"/>
      <c r="AR15" s="88"/>
      <c r="AS15" s="2"/>
    </row>
    <row r="16" spans="1:45" ht="14.45" x14ac:dyDescent="0.35">
      <c r="A16" s="94" t="s">
        <v>29</v>
      </c>
      <c r="B16" t="s">
        <v>30</v>
      </c>
      <c r="C16" s="91"/>
      <c r="D16" s="92">
        <v>-0.28037481558667426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93"/>
      <c r="T16" s="93"/>
      <c r="U16" s="93"/>
      <c r="V16" s="93"/>
      <c r="W16" s="93"/>
      <c r="X16" s="93"/>
      <c r="Y16" s="93"/>
      <c r="AA16" s="93"/>
      <c r="AB16" s="93"/>
      <c r="AC16" s="93"/>
      <c r="AD16" s="93"/>
      <c r="AE16" s="93"/>
      <c r="AF16" s="93"/>
      <c r="AG16" s="88"/>
      <c r="AH16" s="88"/>
      <c r="AI16" s="88"/>
      <c r="AL16" s="1"/>
      <c r="AM16" s="88"/>
      <c r="AN16" s="88"/>
      <c r="AO16" s="88"/>
      <c r="AP16" s="88"/>
      <c r="AQ16" s="88"/>
      <c r="AR16" s="88"/>
      <c r="AS16" s="2"/>
    </row>
    <row r="17" spans="1:45" ht="14.45" x14ac:dyDescent="0.35">
      <c r="A17" s="94"/>
      <c r="B17" t="s">
        <v>31</v>
      </c>
      <c r="C17" s="91"/>
      <c r="D17" s="92">
        <v>-0.15214944480147924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93"/>
      <c r="T17" s="93"/>
      <c r="U17" s="93"/>
      <c r="V17" s="93"/>
      <c r="W17" s="93"/>
      <c r="X17" s="93"/>
      <c r="Y17" s="93"/>
      <c r="AA17" s="93"/>
      <c r="AB17" s="93"/>
      <c r="AC17" s="93"/>
      <c r="AD17" s="93"/>
      <c r="AE17" s="93"/>
      <c r="AF17" s="93"/>
      <c r="AG17" s="88"/>
      <c r="AH17" s="88"/>
      <c r="AI17" s="88"/>
      <c r="AL17" s="1"/>
      <c r="AM17" s="88"/>
      <c r="AN17" s="88"/>
      <c r="AO17" s="88"/>
      <c r="AP17" s="88"/>
      <c r="AQ17" s="88"/>
      <c r="AR17" s="88"/>
      <c r="AS17" s="2"/>
    </row>
    <row r="18" spans="1:45" ht="14.45" x14ac:dyDescent="0.35">
      <c r="A18" s="94"/>
      <c r="B18" t="s">
        <v>32</v>
      </c>
      <c r="C18" s="91"/>
      <c r="D18" s="92">
        <v>-0.50951324909442541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93"/>
      <c r="T18" s="93"/>
      <c r="U18" s="93"/>
      <c r="V18" s="93"/>
      <c r="W18" s="93"/>
      <c r="X18" s="93"/>
      <c r="Y18" s="93"/>
      <c r="AA18" s="93"/>
      <c r="AB18" s="93"/>
      <c r="AC18" s="93"/>
      <c r="AD18" s="93"/>
      <c r="AE18" s="93"/>
      <c r="AF18" s="93"/>
      <c r="AG18" s="88"/>
      <c r="AH18" s="88"/>
      <c r="AI18" s="88"/>
      <c r="AL18" s="1"/>
      <c r="AM18" s="88"/>
      <c r="AN18" s="88"/>
      <c r="AO18" s="88"/>
      <c r="AP18" s="88"/>
      <c r="AQ18" s="88"/>
      <c r="AR18" s="88"/>
      <c r="AS18" s="2"/>
    </row>
    <row r="19" spans="1:45" ht="14.45" x14ac:dyDescent="0.35">
      <c r="A19" s="94"/>
      <c r="B19" t="s">
        <v>33</v>
      </c>
      <c r="C19" s="91">
        <v>0.27951185375027499</v>
      </c>
      <c r="D19" s="9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93"/>
      <c r="T19" s="93"/>
      <c r="U19" s="93"/>
      <c r="V19" s="93"/>
      <c r="W19" s="93"/>
      <c r="X19" s="93"/>
      <c r="Y19" s="93"/>
      <c r="AA19" s="93"/>
      <c r="AB19" s="93"/>
      <c r="AC19" s="93"/>
      <c r="AD19" s="93"/>
      <c r="AE19" s="93"/>
      <c r="AF19" s="93"/>
      <c r="AG19" s="88"/>
      <c r="AH19" s="88"/>
      <c r="AI19" s="88"/>
      <c r="AL19" s="1"/>
      <c r="AM19" s="88"/>
      <c r="AN19" s="88"/>
      <c r="AO19" s="88"/>
      <c r="AP19" s="88"/>
      <c r="AQ19" s="88"/>
      <c r="AR19" s="88"/>
      <c r="AS19" s="2"/>
    </row>
    <row r="20" spans="1:45" ht="12.6" customHeight="1" x14ac:dyDescent="0.35">
      <c r="A20" s="94"/>
      <c r="B20" t="s">
        <v>34</v>
      </c>
      <c r="C20" s="91"/>
      <c r="D20" s="92">
        <v>-3.2718087699955128E-2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93"/>
      <c r="T20" s="93"/>
      <c r="U20" s="93"/>
      <c r="V20" s="93"/>
      <c r="W20" s="93"/>
      <c r="X20" s="93"/>
      <c r="Y20" s="93"/>
      <c r="AA20" s="93"/>
      <c r="AB20" s="93"/>
      <c r="AC20" s="93"/>
      <c r="AD20" s="93"/>
      <c r="AE20" s="93"/>
      <c r="AF20" s="93"/>
      <c r="AG20" s="88"/>
      <c r="AH20" s="88"/>
      <c r="AI20" s="88"/>
      <c r="AL20" s="1"/>
      <c r="AM20" s="88"/>
      <c r="AN20" s="88"/>
      <c r="AO20" s="88"/>
      <c r="AP20" s="88"/>
      <c r="AQ20" s="88"/>
      <c r="AR20" s="88"/>
      <c r="AS20" s="2"/>
    </row>
    <row r="21" spans="1:45" ht="14.45" x14ac:dyDescent="0.35">
      <c r="A21" s="94"/>
      <c r="B21" t="s">
        <v>35</v>
      </c>
      <c r="C21" s="91">
        <v>1.2568201295942909</v>
      </c>
      <c r="D21" s="9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93"/>
      <c r="T21" s="93"/>
      <c r="U21" s="93"/>
      <c r="V21" s="93"/>
      <c r="W21" s="93"/>
      <c r="X21" s="93"/>
      <c r="Y21" s="93"/>
      <c r="AA21" s="93"/>
      <c r="AB21" s="93"/>
      <c r="AC21" s="93"/>
      <c r="AD21" s="93"/>
      <c r="AE21" s="93"/>
      <c r="AF21" s="93"/>
      <c r="AG21" s="88"/>
      <c r="AH21" s="88"/>
      <c r="AI21" s="88"/>
      <c r="AL21" s="1"/>
      <c r="AM21" s="88"/>
      <c r="AN21" s="88"/>
      <c r="AO21" s="88"/>
      <c r="AP21" s="88"/>
      <c r="AQ21" s="88"/>
      <c r="AR21" s="88"/>
      <c r="AS21" s="2"/>
    </row>
    <row r="22" spans="1:45" ht="14.45" x14ac:dyDescent="0.35">
      <c r="A22" s="90" t="s">
        <v>36</v>
      </c>
      <c r="B22" t="s">
        <v>37</v>
      </c>
      <c r="C22" s="91">
        <v>0.27888665921444122</v>
      </c>
      <c r="D22" s="9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93"/>
      <c r="T22" s="93"/>
      <c r="U22" s="93"/>
      <c r="V22" s="93"/>
      <c r="W22" s="93"/>
      <c r="X22" s="93"/>
      <c r="Y22" s="93"/>
      <c r="AA22" s="93"/>
      <c r="AB22" s="93"/>
      <c r="AC22" s="93"/>
      <c r="AD22" s="93"/>
      <c r="AE22" s="93"/>
      <c r="AF22" s="93"/>
      <c r="AG22" s="88"/>
      <c r="AH22" s="88"/>
      <c r="AI22" s="88"/>
      <c r="AL22" s="1"/>
      <c r="AM22" s="88"/>
      <c r="AN22" s="88"/>
      <c r="AO22" s="88"/>
      <c r="AP22" s="88"/>
      <c r="AQ22" s="88"/>
      <c r="AR22" s="88"/>
      <c r="AS22" s="2"/>
    </row>
    <row r="23" spans="1:45" ht="14.45" x14ac:dyDescent="0.35">
      <c r="A23" s="90"/>
      <c r="B23" t="s">
        <v>38</v>
      </c>
      <c r="C23" s="91"/>
      <c r="D23" s="92">
        <v>-0.25541068092492886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93"/>
      <c r="T23" s="93"/>
      <c r="U23" s="93"/>
      <c r="V23" s="93"/>
      <c r="W23" s="93"/>
      <c r="X23" s="93"/>
      <c r="Y23" s="93"/>
      <c r="AA23" s="93"/>
      <c r="AB23" s="93"/>
      <c r="AC23" s="93"/>
      <c r="AD23" s="93"/>
      <c r="AE23" s="93"/>
      <c r="AF23" s="93"/>
      <c r="AG23" s="88"/>
      <c r="AH23" s="88"/>
      <c r="AI23" s="88"/>
      <c r="AL23" s="1"/>
      <c r="AM23" s="88"/>
      <c r="AN23" s="88"/>
      <c r="AO23" s="88"/>
      <c r="AP23" s="88"/>
      <c r="AQ23" s="88"/>
      <c r="AR23" s="88"/>
      <c r="AS23" s="2"/>
    </row>
    <row r="24" spans="1:45" ht="14.45" x14ac:dyDescent="0.35">
      <c r="A24" s="63"/>
      <c r="C24" s="63"/>
      <c r="D24" s="63"/>
      <c r="E24" s="63"/>
      <c r="H24" s="88"/>
      <c r="I24" s="88"/>
      <c r="J24" s="88"/>
      <c r="K24" s="88"/>
      <c r="L24" s="88"/>
      <c r="M24" s="88"/>
      <c r="N24" s="63"/>
      <c r="O24" s="63"/>
      <c r="P24" s="63"/>
      <c r="Q24" s="12"/>
      <c r="R24" s="12"/>
      <c r="AA24" s="63"/>
      <c r="AB24" s="63"/>
      <c r="AC24" s="63"/>
      <c r="AD24" s="63"/>
      <c r="AE24" s="63"/>
      <c r="AF24" s="63"/>
    </row>
    <row r="25" spans="1:45" ht="14.45" x14ac:dyDescent="0.35">
      <c r="A25" s="4"/>
      <c r="C25" s="4"/>
      <c r="D25" s="4"/>
      <c r="E25" s="4"/>
      <c r="M25" s="4"/>
      <c r="Q25" s="12"/>
      <c r="R25" s="12"/>
    </row>
    <row r="26" spans="1:45" ht="14.45" x14ac:dyDescent="0.35">
      <c r="Q26" s="12"/>
      <c r="R26" s="12"/>
    </row>
    <row r="28" spans="1:45" ht="15.6" x14ac:dyDescent="0.35">
      <c r="F28" s="89" t="s">
        <v>44</v>
      </c>
    </row>
  </sheetData>
  <mergeCells count="1">
    <mergeCell ref="AM2:AR2"/>
  </mergeCells>
  <conditionalFormatting sqref="S4:Y23 AA4:AF23">
    <cfRule type="cellIs" dxfId="3" priority="3" operator="greaterThan">
      <formula>9</formula>
    </cfRule>
    <cfRule type="cellIs" dxfId="2" priority="4" operator="greaterThan">
      <formula>10</formula>
    </cfRule>
  </conditionalFormatting>
  <conditionalFormatting sqref="AM4:AS23">
    <cfRule type="cellIs" dxfId="1" priority="5" operator="lessThan">
      <formula>0</formula>
    </cfRule>
  </conditionalFormatting>
  <conditionalFormatting sqref="AS4:AS23">
    <cfRule type="cellIs" dxfId="0" priority="6" operator="greater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2"/>
  <sheetViews>
    <sheetView topLeftCell="D27" zoomScale="70" zoomScaleNormal="70" workbookViewId="0">
      <selection activeCell="D28" sqref="D28"/>
    </sheetView>
  </sheetViews>
  <sheetFormatPr defaultRowHeight="15" x14ac:dyDescent="0.25"/>
  <cols>
    <col min="1" max="1" width="16.7109375" customWidth="1"/>
    <col min="2" max="2" width="13.7109375" customWidth="1"/>
    <col min="3" max="3" width="15" style="72" bestFit="1" customWidth="1"/>
    <col min="4" max="4" width="14.28515625" style="72" customWidth="1"/>
    <col min="5" max="5" width="12" style="72" bestFit="1" customWidth="1"/>
    <col min="6" max="6" width="8.7109375" style="72" bestFit="1" customWidth="1"/>
    <col min="7" max="7" width="9.5703125" style="72" customWidth="1"/>
    <col min="8" max="8" width="10.28515625" style="72" customWidth="1"/>
    <col min="9" max="9" width="15.140625" style="72" customWidth="1"/>
    <col min="10" max="10" width="8.7109375" style="72" bestFit="1" customWidth="1"/>
    <col min="11" max="11" width="12.42578125" style="72" customWidth="1"/>
    <col min="12" max="12" width="7.42578125" style="72" customWidth="1"/>
    <col min="13" max="13" width="7.28515625" style="72" customWidth="1"/>
    <col min="14" max="14" width="4.5703125" style="72" customWidth="1"/>
    <col min="15" max="15" width="10.7109375" style="72" customWidth="1"/>
    <col min="16" max="16" width="11.28515625" customWidth="1"/>
    <col min="17" max="17" width="16.7109375" customWidth="1"/>
    <col min="18" max="18" width="12.7109375" customWidth="1"/>
  </cols>
  <sheetData>
    <row r="1" spans="2:18" ht="14.45" x14ac:dyDescent="0.35">
      <c r="B1" s="80"/>
      <c r="C1" s="81"/>
    </row>
    <row r="2" spans="2:18" ht="14.45" x14ac:dyDescent="0.35">
      <c r="B2" s="82"/>
      <c r="C2" s="3" t="s">
        <v>45</v>
      </c>
      <c r="D2" s="83" t="s">
        <v>42</v>
      </c>
      <c r="E2" s="84" t="s">
        <v>42</v>
      </c>
      <c r="F2" s="84" t="s">
        <v>42</v>
      </c>
      <c r="G2" s="84" t="s">
        <v>42</v>
      </c>
      <c r="H2" s="84" t="s">
        <v>42</v>
      </c>
      <c r="I2" s="84" t="s">
        <v>42</v>
      </c>
      <c r="J2" s="84" t="s">
        <v>42</v>
      </c>
      <c r="K2" s="85" t="s">
        <v>43</v>
      </c>
      <c r="L2" s="85" t="s">
        <v>43</v>
      </c>
      <c r="M2" s="85" t="s">
        <v>43</v>
      </c>
      <c r="N2" s="85" t="s">
        <v>43</v>
      </c>
      <c r="O2" s="85" t="s">
        <v>43</v>
      </c>
      <c r="P2" s="85" t="s">
        <v>43</v>
      </c>
      <c r="Q2" s="85" t="s">
        <v>43</v>
      </c>
    </row>
    <row r="3" spans="2:18" s="1" customFormat="1" ht="14.45" x14ac:dyDescent="0.35">
      <c r="B3" s="16"/>
      <c r="C3" s="3" t="s">
        <v>4</v>
      </c>
      <c r="D3" s="15" t="s">
        <v>46</v>
      </c>
      <c r="E3" s="13" t="s">
        <v>47</v>
      </c>
      <c r="F3" s="13" t="s">
        <v>11</v>
      </c>
      <c r="G3" s="13" t="s">
        <v>48</v>
      </c>
      <c r="H3" s="13" t="s">
        <v>10</v>
      </c>
      <c r="I3" s="13" t="s">
        <v>49</v>
      </c>
      <c r="J3" s="13" t="s">
        <v>50</v>
      </c>
      <c r="K3" s="14" t="s">
        <v>46</v>
      </c>
      <c r="L3" s="14" t="s">
        <v>47</v>
      </c>
      <c r="M3" s="14" t="s">
        <v>11</v>
      </c>
      <c r="N3" s="14" t="s">
        <v>48</v>
      </c>
      <c r="O3" s="14" t="s">
        <v>10</v>
      </c>
      <c r="P3" s="14" t="s">
        <v>49</v>
      </c>
      <c r="Q3" s="14" t="s">
        <v>50</v>
      </c>
      <c r="R3" s="1" t="s">
        <v>51</v>
      </c>
    </row>
    <row r="4" spans="2:18" ht="14.45" x14ac:dyDescent="0.35">
      <c r="B4" s="86" t="s">
        <v>14</v>
      </c>
      <c r="C4" s="3" t="s">
        <v>15</v>
      </c>
      <c r="D4" s="17"/>
      <c r="E4" s="18">
        <v>7.5066988769329754E-2</v>
      </c>
      <c r="F4" s="18">
        <v>2.0928170852684547E-4</v>
      </c>
      <c r="G4" s="18">
        <v>0.22248350765776972</v>
      </c>
      <c r="H4" s="18"/>
      <c r="I4" s="18"/>
      <c r="J4" s="18">
        <v>0.91071940255418393</v>
      </c>
      <c r="K4" s="19">
        <v>-1.0461888638810237</v>
      </c>
      <c r="L4" s="19">
        <v>-7.1913352235208672E-2</v>
      </c>
      <c r="M4" s="19"/>
      <c r="N4" s="19"/>
      <c r="O4" s="19"/>
      <c r="P4" s="19">
        <v>-0.34472384260850397</v>
      </c>
      <c r="Q4" s="19"/>
      <c r="R4" s="63">
        <f>SUM(D4:Q4)</f>
        <v>-0.25434687803492606</v>
      </c>
    </row>
    <row r="5" spans="2:18" ht="14.45" x14ac:dyDescent="0.35">
      <c r="B5" s="86"/>
      <c r="C5" s="3" t="s">
        <v>16</v>
      </c>
      <c r="D5" s="17">
        <v>0.90695999432461627</v>
      </c>
      <c r="E5" s="18"/>
      <c r="F5" s="18"/>
      <c r="G5" s="18">
        <v>1.8704902525718155E-3</v>
      </c>
      <c r="H5" s="18"/>
      <c r="I5" s="18"/>
      <c r="J5" s="18">
        <v>1.1862037678943629</v>
      </c>
      <c r="K5" s="19"/>
      <c r="L5" s="19">
        <v>-1.5738456847852435E-2</v>
      </c>
      <c r="M5" s="19">
        <v>-9.4283604450110439E-3</v>
      </c>
      <c r="N5" s="19"/>
      <c r="O5" s="19">
        <v>-1.1901167252619715</v>
      </c>
      <c r="P5" s="19">
        <v>-0.73375528436535786</v>
      </c>
      <c r="Q5" s="19"/>
      <c r="R5" s="63">
        <f>SUM(D5:Q5)</f>
        <v>0.14599542555135825</v>
      </c>
    </row>
    <row r="6" spans="2:18" ht="14.45" x14ac:dyDescent="0.35">
      <c r="B6" s="86"/>
      <c r="C6" s="3" t="s">
        <v>17</v>
      </c>
      <c r="D6" s="17"/>
      <c r="E6" s="18">
        <v>5.3012005942020296E-2</v>
      </c>
      <c r="F6" s="18"/>
      <c r="G6" s="18"/>
      <c r="H6" s="18"/>
      <c r="I6" s="18"/>
      <c r="J6" s="18">
        <v>1.0402476609054689</v>
      </c>
      <c r="K6" s="19">
        <v>-0.4198516919577493</v>
      </c>
      <c r="L6" s="19"/>
      <c r="M6" s="19">
        <v>-0.1593184110574912</v>
      </c>
      <c r="N6" s="19">
        <v>0</v>
      </c>
      <c r="O6" s="19">
        <v>-0.4841103977523355</v>
      </c>
      <c r="P6" s="19">
        <v>-0.11613300478272284</v>
      </c>
      <c r="Q6" s="19"/>
      <c r="R6" s="63">
        <f>SUM(D6:Q6)</f>
        <v>-8.6153838702809654E-2</v>
      </c>
    </row>
    <row r="7" spans="2:18" ht="14.45" x14ac:dyDescent="0.35">
      <c r="B7" s="86"/>
      <c r="C7" s="3" t="s">
        <v>18</v>
      </c>
      <c r="D7" s="17">
        <v>0.44609857085908833</v>
      </c>
      <c r="E7" s="18"/>
      <c r="F7" s="18">
        <v>2.3862822048315411</v>
      </c>
      <c r="G7" s="18">
        <v>3.4847233657102496E-2</v>
      </c>
      <c r="H7" s="18"/>
      <c r="I7" s="18"/>
      <c r="J7" s="18">
        <v>1.585449985734436</v>
      </c>
      <c r="K7" s="19"/>
      <c r="L7" s="19">
        <v>-0.1610650216713187</v>
      </c>
      <c r="M7" s="19"/>
      <c r="N7" s="19"/>
      <c r="O7" s="19">
        <v>-4.1690284453085518</v>
      </c>
      <c r="P7" s="19">
        <v>-0.13074702292587409</v>
      </c>
      <c r="Q7" s="19"/>
      <c r="R7" s="63">
        <f t="shared" ref="R7:R12" si="0">SUM(D7:Q7)</f>
        <v>-8.1624948235763939E-3</v>
      </c>
    </row>
    <row r="8" spans="2:18" ht="14.45" x14ac:dyDescent="0.35">
      <c r="B8" s="86"/>
      <c r="C8" s="3" t="s">
        <v>19</v>
      </c>
      <c r="D8" s="17">
        <v>9.8233722852117136E-2</v>
      </c>
      <c r="E8" s="18"/>
      <c r="F8" s="18">
        <v>0.79610553769594072</v>
      </c>
      <c r="G8" s="18"/>
      <c r="H8" s="18"/>
      <c r="I8" s="18"/>
      <c r="J8" s="18">
        <v>1.1701814195121019</v>
      </c>
      <c r="K8" s="19"/>
      <c r="L8" s="19">
        <v>-3.4220927936967436E-3</v>
      </c>
      <c r="M8" s="19"/>
      <c r="N8" s="19">
        <v>0</v>
      </c>
      <c r="O8" s="19">
        <v>-2.2072168884533157</v>
      </c>
      <c r="P8" s="19">
        <v>0.28257278966157601</v>
      </c>
      <c r="Q8" s="19"/>
      <c r="R8" s="63">
        <f t="shared" si="0"/>
        <v>0.13645448847472325</v>
      </c>
    </row>
    <row r="9" spans="2:18" ht="14.45" x14ac:dyDescent="0.35">
      <c r="B9" s="86"/>
      <c r="C9" s="3" t="s">
        <v>20</v>
      </c>
      <c r="D9" s="17"/>
      <c r="E9" s="18">
        <v>0.33599883205619091</v>
      </c>
      <c r="F9" s="18">
        <v>0.41450936396023513</v>
      </c>
      <c r="G9" s="18"/>
      <c r="H9" s="18">
        <v>0.23351812379742357</v>
      </c>
      <c r="I9" s="18">
        <v>0.30602305040471528</v>
      </c>
      <c r="J9" s="18">
        <v>4.8464413244501028E-2</v>
      </c>
      <c r="K9" s="19">
        <v>-1.1382875597205513</v>
      </c>
      <c r="L9" s="19"/>
      <c r="M9" s="19"/>
      <c r="N9" s="19">
        <v>0</v>
      </c>
      <c r="O9" s="19"/>
      <c r="P9" s="19"/>
      <c r="Q9" s="19"/>
      <c r="R9" s="63">
        <f t="shared" si="0"/>
        <v>0.20022622374251475</v>
      </c>
    </row>
    <row r="10" spans="2:18" ht="14.45" x14ac:dyDescent="0.35">
      <c r="B10" s="86"/>
      <c r="C10" s="3" t="s">
        <v>22</v>
      </c>
      <c r="D10" s="17">
        <v>1.2632743974808833</v>
      </c>
      <c r="E10" s="18"/>
      <c r="F10" s="18">
        <v>7.0322408510762073E-3</v>
      </c>
      <c r="G10" s="18">
        <v>0.32685468646261095</v>
      </c>
      <c r="H10" s="18"/>
      <c r="I10" s="18"/>
      <c r="J10" s="18">
        <v>6.0862858379563773E-3</v>
      </c>
      <c r="K10" s="19"/>
      <c r="L10" s="19">
        <v>0</v>
      </c>
      <c r="M10" s="19"/>
      <c r="N10" s="19"/>
      <c r="O10" s="19">
        <v>-0.6701031125024044</v>
      </c>
      <c r="P10" s="19">
        <v>-0.79640453538598144</v>
      </c>
      <c r="Q10" s="19"/>
      <c r="R10" s="63">
        <f t="shared" si="0"/>
        <v>0.13673996274414102</v>
      </c>
    </row>
    <row r="11" spans="2:18" ht="14.45" x14ac:dyDescent="0.35">
      <c r="B11" s="86"/>
      <c r="C11" s="3" t="s">
        <v>23</v>
      </c>
      <c r="D11" s="17">
        <v>0.25699577159776998</v>
      </c>
      <c r="E11" s="18"/>
      <c r="F11" s="18">
        <v>1.6156268835458688E-3</v>
      </c>
      <c r="G11" s="18"/>
      <c r="H11" s="18"/>
      <c r="I11" s="18">
        <v>0.39480378012126621</v>
      </c>
      <c r="J11" s="18">
        <v>4.8664533368155815E-4</v>
      </c>
      <c r="K11" s="19"/>
      <c r="L11" s="19">
        <v>-9.2891005634369063E-3</v>
      </c>
      <c r="M11" s="19"/>
      <c r="N11" s="19">
        <v>0</v>
      </c>
      <c r="O11" s="19">
        <v>-1.4441937038167011E-2</v>
      </c>
      <c r="P11" s="19"/>
      <c r="Q11" s="19"/>
      <c r="R11" s="63">
        <f t="shared" si="0"/>
        <v>0.63017078633465984</v>
      </c>
    </row>
    <row r="12" spans="2:18" ht="14.45" x14ac:dyDescent="0.35">
      <c r="B12" s="86" t="s">
        <v>24</v>
      </c>
      <c r="C12" s="3" t="s">
        <v>25</v>
      </c>
      <c r="D12" s="17"/>
      <c r="E12" s="18">
        <v>1.8177583201675993E-2</v>
      </c>
      <c r="F12" s="18">
        <v>0.96599500002976357</v>
      </c>
      <c r="G12" s="18">
        <v>6.264092486522399E-2</v>
      </c>
      <c r="H12" s="18"/>
      <c r="I12" s="18"/>
      <c r="J12" s="18">
        <v>0.78882938745108167</v>
      </c>
      <c r="K12" s="19">
        <v>-0.15424717129778623</v>
      </c>
      <c r="L12" s="19"/>
      <c r="M12" s="19"/>
      <c r="N12" s="19"/>
      <c r="O12" s="19">
        <v>-0.51448448201317754</v>
      </c>
      <c r="P12" s="19">
        <v>-1.1726776277859898</v>
      </c>
      <c r="Q12" s="19"/>
      <c r="R12" s="63">
        <f t="shared" si="0"/>
        <v>-5.766385549208275E-3</v>
      </c>
    </row>
    <row r="13" spans="2:18" ht="14.45" x14ac:dyDescent="0.35">
      <c r="B13" s="86"/>
      <c r="C13" s="3" t="s">
        <v>26</v>
      </c>
      <c r="D13" s="17"/>
      <c r="E13" s="18">
        <v>0.22149121345006031</v>
      </c>
      <c r="F13" s="18"/>
      <c r="G13" s="18">
        <v>6.0813473513759729E-2</v>
      </c>
      <c r="H13" s="18"/>
      <c r="I13" s="18"/>
      <c r="J13" s="18">
        <v>0.58477005329153808</v>
      </c>
      <c r="K13" s="19">
        <v>-0.17328880443780853</v>
      </c>
      <c r="L13" s="19"/>
      <c r="M13" s="19">
        <v>-0.59926412877384572</v>
      </c>
      <c r="N13" s="19"/>
      <c r="O13" s="19">
        <v>-0.17344784476181549</v>
      </c>
      <c r="P13" s="19">
        <v>0.10299265340957152</v>
      </c>
      <c r="Q13" s="19"/>
      <c r="R13" s="63">
        <f>SUM(D13:Q13)</f>
        <v>2.4066615691459861E-2</v>
      </c>
    </row>
    <row r="14" spans="2:18" ht="14.45" x14ac:dyDescent="0.35">
      <c r="B14" s="86"/>
      <c r="C14" s="3" t="s">
        <v>27</v>
      </c>
      <c r="D14" s="17"/>
      <c r="E14" s="18"/>
      <c r="F14" s="18">
        <v>0.11129992152637899</v>
      </c>
      <c r="G14" s="18"/>
      <c r="H14" s="18">
        <v>8.7462032441627873</v>
      </c>
      <c r="I14" s="18">
        <v>1.4799275983030316</v>
      </c>
      <c r="J14" s="18">
        <v>0.7062952436661879</v>
      </c>
      <c r="K14" s="19">
        <v>-11.036898601345507</v>
      </c>
      <c r="L14" s="19">
        <v>-1.05769883294436E-2</v>
      </c>
      <c r="M14" s="19"/>
      <c r="N14" s="19">
        <v>-5.7493043121567111E-4</v>
      </c>
      <c r="O14" s="19"/>
      <c r="P14" s="19"/>
      <c r="Q14" s="19"/>
      <c r="R14" s="63">
        <f>SUM(D14:Q14)</f>
        <v>-4.3245124477795686E-3</v>
      </c>
    </row>
    <row r="15" spans="2:18" ht="14.45" x14ac:dyDescent="0.35">
      <c r="B15" s="86"/>
      <c r="C15" s="3" t="s">
        <v>28</v>
      </c>
      <c r="D15" s="17"/>
      <c r="E15" s="18">
        <v>1.2344404477074553E-2</v>
      </c>
      <c r="F15" s="18">
        <v>0.30050443096301144</v>
      </c>
      <c r="G15" s="18">
        <v>0.10818614154819255</v>
      </c>
      <c r="H15" s="18">
        <v>1.4028608519136978</v>
      </c>
      <c r="I15" s="18">
        <v>0.10675128117977806</v>
      </c>
      <c r="J15" s="18">
        <v>0.46622097628461323</v>
      </c>
      <c r="K15" s="19">
        <v>-2.4269939381531507</v>
      </c>
      <c r="L15" s="19"/>
      <c r="M15" s="19"/>
      <c r="N15" s="19"/>
      <c r="O15" s="19"/>
      <c r="P15" s="19"/>
      <c r="Q15" s="19"/>
      <c r="R15" s="63">
        <f t="shared" ref="R15:R23" si="1">SUM(D15:Q15)</f>
        <v>-3.0125851786782842E-2</v>
      </c>
    </row>
    <row r="16" spans="2:18" ht="14.45" x14ac:dyDescent="0.35">
      <c r="B16" s="87" t="s">
        <v>29</v>
      </c>
      <c r="C16" s="3" t="s">
        <v>30</v>
      </c>
      <c r="D16" s="17"/>
      <c r="E16" s="18">
        <v>0.5423828799581899</v>
      </c>
      <c r="F16" s="18">
        <v>0.73733394082410608</v>
      </c>
      <c r="G16" s="18"/>
      <c r="H16" s="18"/>
      <c r="I16" s="18">
        <v>1.8337986326929583</v>
      </c>
      <c r="J16" s="18">
        <v>1.065602224048968</v>
      </c>
      <c r="K16" s="19">
        <v>-1.7557480956664395</v>
      </c>
      <c r="L16" s="19"/>
      <c r="M16" s="19"/>
      <c r="N16" s="19">
        <v>-0.330089905504728</v>
      </c>
      <c r="O16" s="19">
        <v>-1.9596920975377696</v>
      </c>
      <c r="P16" s="19"/>
      <c r="Q16" s="19"/>
      <c r="R16" s="63">
        <f t="shared" si="1"/>
        <v>0.13358757881528471</v>
      </c>
    </row>
    <row r="17" spans="2:18" ht="14.45" x14ac:dyDescent="0.35">
      <c r="B17" s="87"/>
      <c r="C17" s="3" t="s">
        <v>31</v>
      </c>
      <c r="D17" s="17">
        <v>0.7446907368645832</v>
      </c>
      <c r="E17" s="18">
        <v>0.10453622436321811</v>
      </c>
      <c r="F17" s="18"/>
      <c r="G17" s="18">
        <v>0.20365671810069461</v>
      </c>
      <c r="H17" s="18"/>
      <c r="I17" s="18"/>
      <c r="J17" s="18">
        <v>1.3462543754786789</v>
      </c>
      <c r="K17" s="19"/>
      <c r="L17" s="19"/>
      <c r="M17" s="19">
        <v>-0.11650937257051322</v>
      </c>
      <c r="N17" s="19"/>
      <c r="O17" s="19">
        <v>-1.3446366674436334</v>
      </c>
      <c r="P17" s="19">
        <v>-0.98491749439481568</v>
      </c>
      <c r="Q17" s="19"/>
      <c r="R17" s="63">
        <f t="shared" si="1"/>
        <v>-4.6925479601787834E-2</v>
      </c>
    </row>
    <row r="18" spans="2:18" ht="14.45" x14ac:dyDescent="0.35">
      <c r="B18" s="87"/>
      <c r="C18" s="3" t="s">
        <v>32</v>
      </c>
      <c r="D18" s="17">
        <v>0.74990621860532458</v>
      </c>
      <c r="E18" s="18">
        <v>0.61037830862440834</v>
      </c>
      <c r="F18" s="18">
        <v>0.21966655382896366</v>
      </c>
      <c r="G18" s="18"/>
      <c r="H18" s="18"/>
      <c r="I18" s="18">
        <v>0.22909134033273409</v>
      </c>
      <c r="J18" s="18">
        <v>0.65412632914920898</v>
      </c>
      <c r="K18" s="19"/>
      <c r="L18" s="19"/>
      <c r="M18" s="19"/>
      <c r="N18" s="19">
        <v>-0.27320069913793366</v>
      </c>
      <c r="O18" s="19">
        <v>-2.2152357104117963</v>
      </c>
      <c r="P18" s="19"/>
      <c r="Q18" s="19"/>
      <c r="R18" s="63">
        <f t="shared" si="1"/>
        <v>-2.5267659009089893E-2</v>
      </c>
    </row>
    <row r="19" spans="2:18" ht="14.45" x14ac:dyDescent="0.35">
      <c r="B19" s="87"/>
      <c r="C19" s="3" t="s">
        <v>33</v>
      </c>
      <c r="D19" s="17"/>
      <c r="E19" s="18">
        <v>0.39464221065160671</v>
      </c>
      <c r="F19" s="18">
        <v>8.7901208501004413E-2</v>
      </c>
      <c r="G19" s="18"/>
      <c r="H19" s="18">
        <v>2.2351177744125899</v>
      </c>
      <c r="I19" s="18">
        <v>0.78549139101980814</v>
      </c>
      <c r="J19" s="18">
        <v>0.13461547275296071</v>
      </c>
      <c r="K19" s="19">
        <v>-3.0983727318860215</v>
      </c>
      <c r="L19" s="19"/>
      <c r="M19" s="19"/>
      <c r="N19" s="19">
        <v>-0.68564024053074879</v>
      </c>
      <c r="O19" s="19"/>
      <c r="P19" s="19"/>
      <c r="Q19" s="19"/>
      <c r="R19" s="63">
        <f t="shared" si="1"/>
        <v>-0.14624491507880089</v>
      </c>
    </row>
    <row r="20" spans="2:18" ht="14.45" x14ac:dyDescent="0.35">
      <c r="B20" s="87"/>
      <c r="C20" s="3" t="s">
        <v>34</v>
      </c>
      <c r="D20" s="17">
        <v>4.0227980681487828E-2</v>
      </c>
      <c r="E20" s="18"/>
      <c r="F20" s="18">
        <v>4.0109885671671307E-2</v>
      </c>
      <c r="G20" s="18"/>
      <c r="H20" s="18"/>
      <c r="I20" s="18"/>
      <c r="J20" s="18">
        <v>0.5312261356241994</v>
      </c>
      <c r="K20" s="19"/>
      <c r="L20" s="19">
        <v>-8.3280380479857741E-4</v>
      </c>
      <c r="M20" s="19"/>
      <c r="N20" s="19">
        <v>-0.16543561881235519</v>
      </c>
      <c r="O20" s="19">
        <v>-6.4016430711631392E-2</v>
      </c>
      <c r="P20" s="19">
        <v>-0.37041517913519878</v>
      </c>
      <c r="Q20" s="19"/>
      <c r="R20" s="63">
        <f t="shared" si="1"/>
        <v>1.0863969513374594E-2</v>
      </c>
    </row>
    <row r="21" spans="2:18" ht="14.45" x14ac:dyDescent="0.35">
      <c r="B21" s="87"/>
      <c r="C21" s="3" t="s">
        <v>35</v>
      </c>
      <c r="D21" s="17"/>
      <c r="E21" s="18">
        <v>3.4047693156641891E-2</v>
      </c>
      <c r="F21" s="18">
        <v>5.2152813192806124E-2</v>
      </c>
      <c r="G21" s="18">
        <v>0.66648495804442631</v>
      </c>
      <c r="H21" s="18">
        <v>8.6625594660252663</v>
      </c>
      <c r="I21" s="18"/>
      <c r="J21" s="18">
        <v>0.6840383160842789</v>
      </c>
      <c r="K21" s="19">
        <v>-10.038354939412084</v>
      </c>
      <c r="L21" s="19"/>
      <c r="M21" s="19"/>
      <c r="N21" s="19"/>
      <c r="O21" s="19"/>
      <c r="P21" s="19">
        <v>-0.11782622562050671</v>
      </c>
      <c r="Q21" s="19"/>
      <c r="R21" s="63">
        <f t="shared" si="1"/>
        <v>-5.6897918529172475E-2</v>
      </c>
    </row>
    <row r="22" spans="2:18" ht="14.45" x14ac:dyDescent="0.35">
      <c r="B22" s="86" t="s">
        <v>36</v>
      </c>
      <c r="C22" s="3" t="s">
        <v>37</v>
      </c>
      <c r="D22" s="17">
        <v>6.7328057687118248</v>
      </c>
      <c r="E22" s="18"/>
      <c r="F22" s="18"/>
      <c r="G22" s="18"/>
      <c r="H22" s="18">
        <v>2.9076621711631065</v>
      </c>
      <c r="I22" s="18"/>
      <c r="J22" s="18">
        <v>0.18912850028420589</v>
      </c>
      <c r="K22" s="19"/>
      <c r="L22" s="19">
        <v>-2.009311400094592</v>
      </c>
      <c r="M22" s="19">
        <v>-0.16524348001953548</v>
      </c>
      <c r="N22" s="19">
        <v>-2.4107486865841286</v>
      </c>
      <c r="O22" s="19"/>
      <c r="P22" s="19">
        <v>-5.203425311729692</v>
      </c>
      <c r="Q22" s="19"/>
      <c r="R22" s="63">
        <f t="shared" si="1"/>
        <v>4.0867561731188218E-2</v>
      </c>
    </row>
    <row r="23" spans="2:18" ht="14.45" x14ac:dyDescent="0.35">
      <c r="B23" s="86"/>
      <c r="C23" s="3" t="s">
        <v>38</v>
      </c>
      <c r="D23" s="17">
        <v>2.3664213132937588</v>
      </c>
      <c r="E23" s="18">
        <v>5.2108361165272975E-2</v>
      </c>
      <c r="F23" s="18">
        <v>0.13882528679007411</v>
      </c>
      <c r="G23" s="18">
        <v>0.26538094439832222</v>
      </c>
      <c r="H23" s="18">
        <v>9.6086882208628183E-2</v>
      </c>
      <c r="I23" s="18"/>
      <c r="J23" s="18">
        <v>0.22526632913358025</v>
      </c>
      <c r="K23" s="19"/>
      <c r="L23" s="19"/>
      <c r="M23" s="19"/>
      <c r="N23" s="19"/>
      <c r="O23" s="19"/>
      <c r="P23" s="19">
        <v>-3.1576748882320551</v>
      </c>
      <c r="Q23" s="19"/>
      <c r="R23" s="63">
        <f t="shared" si="1"/>
        <v>-1.3585771242418776E-2</v>
      </c>
    </row>
    <row r="24" spans="2:18" ht="14.45" x14ac:dyDescent="0.35">
      <c r="D24" s="88">
        <f>SUM(D4:D23)</f>
        <v>13.605614475271455</v>
      </c>
      <c r="E24" s="88">
        <f t="shared" ref="E24:J24" si="2">SUM(E4:E23)</f>
        <v>2.4541867058156899</v>
      </c>
      <c r="F24" s="88">
        <f t="shared" si="2"/>
        <v>6.2595432972586433</v>
      </c>
      <c r="G24" s="88">
        <f t="shared" si="2"/>
        <v>1.9532190785006744</v>
      </c>
      <c r="H24" s="88">
        <f t="shared" si="2"/>
        <v>24.284008513683499</v>
      </c>
      <c r="I24" s="88">
        <f t="shared" si="2"/>
        <v>5.1358870740542919</v>
      </c>
      <c r="J24" s="88">
        <f t="shared" si="2"/>
        <v>13.324212924266194</v>
      </c>
      <c r="K24" s="88">
        <f>SUM(K4:K23)</f>
        <v>-31.288232397758126</v>
      </c>
      <c r="L24" s="88">
        <f t="shared" ref="L24:Q24" si="3">SUM(L4:L23)</f>
        <v>-2.2821492163403474</v>
      </c>
      <c r="M24" s="88">
        <f t="shared" si="3"/>
        <v>-1.0497637528663968</v>
      </c>
      <c r="N24" s="88">
        <f t="shared" si="3"/>
        <v>-3.8656900810011097</v>
      </c>
      <c r="O24" s="88">
        <f t="shared" si="3"/>
        <v>-15.006530739196574</v>
      </c>
      <c r="P24" s="88">
        <f t="shared" si="3"/>
        <v>-12.74313497389555</v>
      </c>
      <c r="Q24" s="88">
        <f t="shared" si="3"/>
        <v>0</v>
      </c>
    </row>
    <row r="25" spans="2:18" ht="14.45" x14ac:dyDescent="0.35">
      <c r="D25" s="88">
        <f>D24+K24</f>
        <v>-17.682617922486671</v>
      </c>
      <c r="E25" s="88">
        <f t="shared" ref="E25:J25" si="4">E24+L24</f>
        <v>0.17203748947534248</v>
      </c>
      <c r="F25" s="88">
        <f t="shared" si="4"/>
        <v>5.2097795443922461</v>
      </c>
      <c r="G25" s="88">
        <f t="shared" si="4"/>
        <v>-1.9124710025004352</v>
      </c>
      <c r="H25" s="88">
        <f t="shared" si="4"/>
        <v>9.2774777744869255</v>
      </c>
      <c r="I25" s="88">
        <f t="shared" si="4"/>
        <v>-7.6072478998412585</v>
      </c>
      <c r="J25" s="88">
        <f t="shared" si="4"/>
        <v>13.324212924266194</v>
      </c>
    </row>
    <row r="26" spans="2:18" ht="14.45" x14ac:dyDescent="0.35">
      <c r="D26" s="72" t="s">
        <v>46</v>
      </c>
      <c r="E26" s="72" t="s">
        <v>47</v>
      </c>
      <c r="F26" s="72" t="s">
        <v>11</v>
      </c>
      <c r="G26" s="72" t="s">
        <v>48</v>
      </c>
      <c r="H26" s="72" t="s">
        <v>10</v>
      </c>
      <c r="I26" s="72" t="s">
        <v>49</v>
      </c>
      <c r="J26" s="72" t="s">
        <v>50</v>
      </c>
    </row>
    <row r="28" spans="2:18" ht="15.6" x14ac:dyDescent="0.35">
      <c r="D28" s="140" t="s">
        <v>52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"/>
    </row>
    <row r="52" spans="4:4" ht="15.6" x14ac:dyDescent="0.35">
      <c r="D52" s="89" t="s">
        <v>53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5"/>
  <sheetViews>
    <sheetView zoomScale="70" zoomScaleNormal="70" workbookViewId="0">
      <selection activeCell="A2" sqref="A2"/>
    </sheetView>
  </sheetViews>
  <sheetFormatPr defaultRowHeight="15" x14ac:dyDescent="0.25"/>
  <cols>
    <col min="1" max="1" width="17" customWidth="1"/>
    <col min="2" max="2" width="18.7109375" customWidth="1"/>
    <col min="3" max="3" width="12.140625" customWidth="1"/>
    <col min="4" max="4" width="8.5703125" customWidth="1"/>
    <col min="5" max="5" width="9.7109375" customWidth="1"/>
    <col min="6" max="6" width="8.5703125" customWidth="1"/>
    <col min="7" max="7" width="10.7109375" customWidth="1"/>
    <col min="8" max="8" width="8.5703125" customWidth="1"/>
    <col min="9" max="9" width="12.140625" customWidth="1"/>
    <col min="10" max="11" width="9" customWidth="1"/>
    <col min="14" max="14" width="11.28515625" bestFit="1" customWidth="1"/>
    <col min="15" max="17" width="7" bestFit="1" customWidth="1"/>
    <col min="18" max="18" width="9.28515625" bestFit="1" customWidth="1"/>
    <col min="19" max="19" width="9" bestFit="1" customWidth="1"/>
    <col min="20" max="20" width="13.7109375" bestFit="1" customWidth="1"/>
    <col min="21" max="23" width="13.7109375" customWidth="1"/>
    <col min="24" max="24" width="16.85546875" bestFit="1" customWidth="1"/>
    <col min="25" max="25" width="11.28515625" bestFit="1" customWidth="1"/>
    <col min="26" max="26" width="7" bestFit="1" customWidth="1"/>
    <col min="27" max="27" width="6.28515625" bestFit="1" customWidth="1"/>
    <col min="28" max="28" width="5.28515625" bestFit="1" customWidth="1"/>
    <col min="29" max="29" width="9.28515625" bestFit="1" customWidth="1"/>
    <col min="30" max="30" width="6.28515625" bestFit="1" customWidth="1"/>
    <col min="31" max="31" width="3.28515625" customWidth="1"/>
    <col min="32" max="32" width="16.85546875" bestFit="1" customWidth="1"/>
    <col min="33" max="33" width="11.28515625" bestFit="1" customWidth="1"/>
    <col min="34" max="34" width="7" bestFit="1" customWidth="1"/>
    <col min="35" max="35" width="6.28515625" bestFit="1" customWidth="1"/>
    <col min="36" max="36" width="5.28515625" bestFit="1" customWidth="1"/>
    <col min="37" max="37" width="9.28515625" bestFit="1" customWidth="1"/>
    <col min="38" max="38" width="6.28515625" bestFit="1" customWidth="1"/>
    <col min="39" max="41" width="6.28515625" customWidth="1"/>
    <col min="44" max="44" width="17.7109375" bestFit="1" customWidth="1"/>
    <col min="45" max="45" width="11.28515625" bestFit="1" customWidth="1"/>
    <col min="46" max="46" width="7.140625" bestFit="1" customWidth="1"/>
    <col min="47" max="47" width="6.28515625" bestFit="1" customWidth="1"/>
    <col min="48" max="48" width="5.5703125" bestFit="1" customWidth="1"/>
    <col min="49" max="49" width="9.28515625" bestFit="1" customWidth="1"/>
    <col min="50" max="50" width="6.7109375" bestFit="1" customWidth="1"/>
    <col min="51" max="51" width="13.42578125" style="1" bestFit="1" customWidth="1"/>
  </cols>
  <sheetData>
    <row r="1" spans="1:51" ht="15.75" x14ac:dyDescent="0.25">
      <c r="A1" s="89" t="s">
        <v>54</v>
      </c>
    </row>
    <row r="3" spans="1:51" s="62" customFormat="1" ht="29.1" x14ac:dyDescent="0.35">
      <c r="A3" s="106"/>
      <c r="B3" s="107"/>
      <c r="C3" s="108" t="s">
        <v>6</v>
      </c>
      <c r="D3" s="107" t="s">
        <v>47</v>
      </c>
      <c r="E3" s="107" t="s">
        <v>48</v>
      </c>
      <c r="F3" s="107" t="s">
        <v>9</v>
      </c>
      <c r="G3" s="107" t="s">
        <v>10</v>
      </c>
      <c r="H3" s="107" t="s">
        <v>11</v>
      </c>
      <c r="I3" s="107" t="s">
        <v>55</v>
      </c>
      <c r="AY3" s="20"/>
    </row>
    <row r="4" spans="1:51" x14ac:dyDescent="0.25">
      <c r="A4" s="142" t="s">
        <v>14</v>
      </c>
      <c r="B4" t="s">
        <v>15</v>
      </c>
      <c r="C4" s="69">
        <v>505134.37665500003</v>
      </c>
      <c r="D4" s="69">
        <v>10467.57438</v>
      </c>
      <c r="E4" s="69">
        <v>691.49861699999997</v>
      </c>
      <c r="F4" s="69">
        <v>15075.311269999998</v>
      </c>
      <c r="G4" s="69">
        <v>968354.83016499993</v>
      </c>
      <c r="H4" s="69">
        <v>3922.6656439999997</v>
      </c>
      <c r="I4" s="69">
        <v>1503646.256731</v>
      </c>
    </row>
    <row r="5" spans="1:51" x14ac:dyDescent="0.25">
      <c r="A5" s="142"/>
      <c r="B5" t="s">
        <v>16</v>
      </c>
      <c r="C5" s="69">
        <v>190785.70824400001</v>
      </c>
      <c r="D5" s="69">
        <v>1252.6613150000001</v>
      </c>
      <c r="E5" s="69">
        <v>510.98891200000003</v>
      </c>
      <c r="F5" s="69">
        <v>123706.65919999999</v>
      </c>
      <c r="G5" s="69">
        <v>794551.92260000005</v>
      </c>
      <c r="H5" s="69">
        <v>16459.409180000002</v>
      </c>
      <c r="I5" s="69">
        <v>1127267.3494509999</v>
      </c>
    </row>
    <row r="6" spans="1:51" x14ac:dyDescent="0.25">
      <c r="A6" s="142"/>
      <c r="B6" t="s">
        <v>17</v>
      </c>
      <c r="C6" s="69">
        <v>468289.03389799997</v>
      </c>
      <c r="D6" s="69">
        <v>15323.429319999999</v>
      </c>
      <c r="E6" s="69">
        <v>0</v>
      </c>
      <c r="F6" s="69">
        <v>141332.24170000001</v>
      </c>
      <c r="G6" s="69">
        <v>410221.68569999997</v>
      </c>
      <c r="H6" s="69">
        <v>62951.530379999997</v>
      </c>
      <c r="I6" s="69">
        <v>1098117.9209979998</v>
      </c>
    </row>
    <row r="7" spans="1:51" x14ac:dyDescent="0.25">
      <c r="A7" s="142"/>
      <c r="B7" t="s">
        <v>18</v>
      </c>
      <c r="C7" s="69">
        <v>287560.226012</v>
      </c>
      <c r="D7" s="69">
        <v>8395.8661229999998</v>
      </c>
      <c r="E7" s="69">
        <v>2278.6659239999999</v>
      </c>
      <c r="F7" s="69">
        <v>7634.7661560000006</v>
      </c>
      <c r="G7" s="69">
        <v>655993.93604099995</v>
      </c>
      <c r="H7" s="69">
        <v>73819.475850000003</v>
      </c>
      <c r="I7" s="69">
        <v>1035682.936106</v>
      </c>
    </row>
    <row r="8" spans="1:51" x14ac:dyDescent="0.25">
      <c r="A8" s="142"/>
      <c r="B8" t="s">
        <v>19</v>
      </c>
      <c r="C8" s="69">
        <v>101808.95832700001</v>
      </c>
      <c r="D8" s="69">
        <v>140.343963</v>
      </c>
      <c r="E8" s="69">
        <v>0</v>
      </c>
      <c r="F8" s="69">
        <v>0</v>
      </c>
      <c r="G8" s="69">
        <v>183685.53659999999</v>
      </c>
      <c r="H8" s="69">
        <v>14297.01295</v>
      </c>
      <c r="I8" s="69">
        <v>299931.85184000002</v>
      </c>
    </row>
    <row r="9" spans="1:51" x14ac:dyDescent="0.25">
      <c r="A9" s="142"/>
      <c r="B9" t="s">
        <v>20</v>
      </c>
      <c r="C9" s="69">
        <v>131305.54690900003</v>
      </c>
      <c r="D9" s="69">
        <v>33027.783649999998</v>
      </c>
      <c r="E9" s="69">
        <v>0</v>
      </c>
      <c r="F9" s="69">
        <v>0</v>
      </c>
      <c r="G9" s="69">
        <v>7467.8902669999998</v>
      </c>
      <c r="H9" s="69">
        <v>14838.754369999999</v>
      </c>
      <c r="I9" s="69">
        <v>186639.97519600004</v>
      </c>
    </row>
    <row r="10" spans="1:51" x14ac:dyDescent="0.25">
      <c r="A10" s="142"/>
      <c r="B10" t="s">
        <v>22</v>
      </c>
      <c r="C10" s="69">
        <v>68674.27150100001</v>
      </c>
      <c r="D10" s="69">
        <v>0</v>
      </c>
      <c r="E10" s="69">
        <v>16297.397169999998</v>
      </c>
      <c r="F10" s="69">
        <v>0</v>
      </c>
      <c r="G10" s="69">
        <v>6521.4003649999995</v>
      </c>
      <c r="H10" s="69">
        <v>428.99370300000004</v>
      </c>
      <c r="I10" s="69">
        <v>91922.062739000001</v>
      </c>
    </row>
    <row r="11" spans="1:51" x14ac:dyDescent="0.25">
      <c r="A11" s="142"/>
      <c r="B11" t="s">
        <v>23</v>
      </c>
      <c r="C11" s="69">
        <v>26120.427200999999</v>
      </c>
      <c r="D11" s="69">
        <v>217.470135</v>
      </c>
      <c r="E11" s="69">
        <v>0</v>
      </c>
      <c r="F11" s="69">
        <v>0</v>
      </c>
      <c r="G11" s="69">
        <v>26.849167999999999</v>
      </c>
      <c r="H11" s="69">
        <v>356.93882500000001</v>
      </c>
      <c r="I11" s="69">
        <v>26721.685329</v>
      </c>
    </row>
    <row r="12" spans="1:51" ht="14.45" x14ac:dyDescent="0.35">
      <c r="A12" s="146" t="s">
        <v>56</v>
      </c>
      <c r="B12" s="146"/>
      <c r="C12" s="69">
        <v>1779678.5487470001</v>
      </c>
      <c r="D12" s="69">
        <v>68825.128885999991</v>
      </c>
      <c r="E12" s="69">
        <v>19778.550622999999</v>
      </c>
      <c r="F12" s="69">
        <v>287748.97832600004</v>
      </c>
      <c r="G12" s="69">
        <v>3026824.0509059997</v>
      </c>
      <c r="H12" s="69">
        <v>187074.780902</v>
      </c>
      <c r="I12" s="69">
        <v>5369930.0383899994</v>
      </c>
    </row>
    <row r="13" spans="1:51" ht="14.45" x14ac:dyDescent="0.35">
      <c r="A13" s="65" t="s">
        <v>57</v>
      </c>
      <c r="B13" s="65"/>
      <c r="C13" s="21">
        <v>11.37553879502709</v>
      </c>
      <c r="D13" s="21">
        <v>0.43992378526260095</v>
      </c>
      <c r="E13" s="21">
        <v>0.12642264530285613</v>
      </c>
      <c r="F13" s="21">
        <v>1.8392645506018046</v>
      </c>
      <c r="G13" s="21">
        <v>19.347176174621119</v>
      </c>
      <c r="H13" s="21">
        <v>1.1957644987181459</v>
      </c>
      <c r="I13" s="21">
        <v>34.324090449533621</v>
      </c>
    </row>
    <row r="14" spans="1:51" x14ac:dyDescent="0.25">
      <c r="A14" s="143" t="s">
        <v>24</v>
      </c>
      <c r="B14" s="64" t="s">
        <v>25</v>
      </c>
      <c r="C14" s="111">
        <v>372511.79764899996</v>
      </c>
      <c r="D14" s="111">
        <v>1945.5716090000001</v>
      </c>
      <c r="E14" s="111">
        <v>81950.202020000012</v>
      </c>
      <c r="F14" s="111">
        <v>391.27198399999997</v>
      </c>
      <c r="G14" s="111">
        <v>521401.54930000001</v>
      </c>
      <c r="H14" s="111">
        <v>67260.146389999994</v>
      </c>
      <c r="I14" s="111">
        <v>1045460.538952</v>
      </c>
    </row>
    <row r="15" spans="1:51" x14ac:dyDescent="0.25">
      <c r="A15" s="142"/>
      <c r="B15" t="s">
        <v>26</v>
      </c>
      <c r="C15" s="69">
        <v>338692.181599</v>
      </c>
      <c r="D15" s="69">
        <v>34213.910649999998</v>
      </c>
      <c r="E15" s="69">
        <v>96226.509139999995</v>
      </c>
      <c r="F15" s="69">
        <v>0</v>
      </c>
      <c r="G15" s="69">
        <v>485776.592366</v>
      </c>
      <c r="H15" s="69">
        <v>14254.9166</v>
      </c>
      <c r="I15" s="69">
        <v>969164.1103549999</v>
      </c>
    </row>
    <row r="16" spans="1:51" x14ac:dyDescent="0.25">
      <c r="A16" s="142"/>
      <c r="B16" t="s">
        <v>27</v>
      </c>
      <c r="C16" s="69">
        <v>194373.93100499999</v>
      </c>
      <c r="D16" s="69">
        <v>341.50266299999998</v>
      </c>
      <c r="E16" s="69">
        <v>194.65186299999999</v>
      </c>
      <c r="F16" s="69">
        <v>0</v>
      </c>
      <c r="G16" s="69">
        <v>393678.0808</v>
      </c>
      <c r="H16" s="69">
        <v>5994.5381600000001</v>
      </c>
      <c r="I16" s="69">
        <v>594582.70449099992</v>
      </c>
    </row>
    <row r="17" spans="1:9" x14ac:dyDescent="0.25">
      <c r="A17" s="142"/>
      <c r="B17" t="s">
        <v>28</v>
      </c>
      <c r="C17" s="69">
        <v>150331.371992</v>
      </c>
      <c r="D17" s="69">
        <v>104.359584</v>
      </c>
      <c r="E17" s="69">
        <v>30030.886789999997</v>
      </c>
      <c r="F17" s="69">
        <v>0</v>
      </c>
      <c r="G17" s="69">
        <v>243338.92300000001</v>
      </c>
      <c r="H17" s="69">
        <v>6046.4218310000006</v>
      </c>
      <c r="I17" s="69">
        <v>429851.96319699998</v>
      </c>
    </row>
    <row r="18" spans="1:9" ht="14.45" x14ac:dyDescent="0.35">
      <c r="A18" s="146" t="s">
        <v>58</v>
      </c>
      <c r="B18" s="146"/>
      <c r="C18" s="69">
        <v>1055909.2822449999</v>
      </c>
      <c r="D18" s="69">
        <v>36605.344505999994</v>
      </c>
      <c r="E18" s="69">
        <v>208402.249813</v>
      </c>
      <c r="F18" s="69">
        <v>391.27198399999997</v>
      </c>
      <c r="G18" s="69">
        <v>1644195.1454659998</v>
      </c>
      <c r="H18" s="69">
        <v>93556.022980999987</v>
      </c>
      <c r="I18" s="69">
        <v>3039059.316995</v>
      </c>
    </row>
    <row r="19" spans="1:9" ht="14.45" x14ac:dyDescent="0.35">
      <c r="A19" s="145" t="s">
        <v>59</v>
      </c>
      <c r="B19" s="145"/>
      <c r="C19" s="21">
        <v>6.7492733520129491</v>
      </c>
      <c r="D19" s="21">
        <v>0.23397793765987066</v>
      </c>
      <c r="E19" s="21">
        <v>1.3320876848169094</v>
      </c>
      <c r="F19" s="21">
        <v>2.5009739183140338E-3</v>
      </c>
      <c r="G19" s="21">
        <v>10.509541555699565</v>
      </c>
      <c r="H19" s="21">
        <v>0.59800134674776351</v>
      </c>
      <c r="I19" s="22">
        <v>19.425382850855375</v>
      </c>
    </row>
    <row r="20" spans="1:9" x14ac:dyDescent="0.25">
      <c r="A20" s="142" t="s">
        <v>29</v>
      </c>
      <c r="B20" t="s">
        <v>30</v>
      </c>
      <c r="C20" s="69">
        <v>331670.11615999998</v>
      </c>
      <c r="D20" s="69">
        <v>21891.948509999998</v>
      </c>
      <c r="E20" s="69">
        <v>394239.3823</v>
      </c>
      <c r="F20" s="69">
        <v>0</v>
      </c>
      <c r="G20" s="69">
        <v>672134.50852299994</v>
      </c>
      <c r="H20" s="69">
        <v>140757.95060000001</v>
      </c>
      <c r="I20" s="69">
        <v>1560693.906093</v>
      </c>
    </row>
    <row r="21" spans="1:9" x14ac:dyDescent="0.25">
      <c r="A21" s="142"/>
      <c r="B21" t="s">
        <v>31</v>
      </c>
      <c r="C21" s="69">
        <v>320695.97393099999</v>
      </c>
      <c r="D21" s="69">
        <v>56342.732739999999</v>
      </c>
      <c r="E21" s="69">
        <v>61283.418210000003</v>
      </c>
      <c r="F21" s="69">
        <v>0</v>
      </c>
      <c r="G21" s="69">
        <v>308622.65781</v>
      </c>
      <c r="H21" s="69">
        <v>1273.1843409999999</v>
      </c>
      <c r="I21" s="69">
        <v>748217.96703200007</v>
      </c>
    </row>
    <row r="22" spans="1:9" x14ac:dyDescent="0.25">
      <c r="A22" s="142"/>
      <c r="B22" t="s">
        <v>32</v>
      </c>
      <c r="C22" s="69">
        <v>265003.62073999998</v>
      </c>
      <c r="D22" s="69">
        <v>53019.467339999996</v>
      </c>
      <c r="E22" s="69">
        <v>194339.62179999999</v>
      </c>
      <c r="F22" s="69">
        <v>734.27873299999999</v>
      </c>
      <c r="G22" s="69">
        <v>207990.16740000001</v>
      </c>
      <c r="H22" s="69">
        <v>4459.4136229999995</v>
      </c>
      <c r="I22" s="69">
        <v>725546.56963599997</v>
      </c>
    </row>
    <row r="23" spans="1:9" x14ac:dyDescent="0.25">
      <c r="A23" s="142"/>
      <c r="B23" t="s">
        <v>33</v>
      </c>
      <c r="C23" s="69">
        <v>145943.09238300001</v>
      </c>
      <c r="D23" s="69">
        <v>12389.48921</v>
      </c>
      <c r="E23" s="69">
        <v>27377.983910000003</v>
      </c>
      <c r="F23" s="69">
        <v>0</v>
      </c>
      <c r="G23" s="69">
        <v>381839.66490600002</v>
      </c>
      <c r="H23" s="69">
        <v>1528.061782</v>
      </c>
      <c r="I23" s="69">
        <v>569078.29219100007</v>
      </c>
    </row>
    <row r="24" spans="1:9" x14ac:dyDescent="0.25">
      <c r="A24" s="142"/>
      <c r="B24" t="s">
        <v>34</v>
      </c>
      <c r="C24" s="69">
        <v>220949.06130999999</v>
      </c>
      <c r="D24" s="69">
        <v>1525.6944880000001</v>
      </c>
      <c r="E24" s="69">
        <v>43595.790289999997</v>
      </c>
      <c r="F24" s="69">
        <v>0</v>
      </c>
      <c r="G24" s="69">
        <v>197035.94532999999</v>
      </c>
      <c r="H24" s="69">
        <v>21116.54938</v>
      </c>
      <c r="I24" s="69">
        <v>484223.04079799994</v>
      </c>
    </row>
    <row r="25" spans="1:9" x14ac:dyDescent="0.25">
      <c r="A25" s="142"/>
      <c r="B25" t="s">
        <v>35</v>
      </c>
      <c r="C25" s="69">
        <v>83292.913644999993</v>
      </c>
      <c r="D25" s="69">
        <v>204.32697300000001</v>
      </c>
      <c r="E25" s="69">
        <v>13846.378840000001</v>
      </c>
      <c r="F25" s="69">
        <v>0</v>
      </c>
      <c r="G25" s="69">
        <v>170730.69529999999</v>
      </c>
      <c r="H25" s="69">
        <v>4961.9045649999998</v>
      </c>
      <c r="I25" s="69">
        <v>273036.21932299994</v>
      </c>
    </row>
    <row r="26" spans="1:9" ht="14.45" x14ac:dyDescent="0.35">
      <c r="A26" s="146" t="s">
        <v>60</v>
      </c>
      <c r="B26" s="146"/>
      <c r="C26" s="69">
        <v>1367554.7781690001</v>
      </c>
      <c r="D26" s="69">
        <v>145373.65926099999</v>
      </c>
      <c r="E26" s="69">
        <v>734682.57534999994</v>
      </c>
      <c r="F26" s="69">
        <v>734.27873299999999</v>
      </c>
      <c r="G26" s="69">
        <v>1938353.6392689999</v>
      </c>
      <c r="H26" s="69">
        <v>174097.06429100002</v>
      </c>
      <c r="I26" s="69">
        <v>4360795.995073</v>
      </c>
    </row>
    <row r="27" spans="1:9" ht="14.45" x14ac:dyDescent="0.35">
      <c r="A27" s="145" t="s">
        <v>61</v>
      </c>
      <c r="B27" s="145"/>
      <c r="C27" s="21">
        <v>8.7412822075868437</v>
      </c>
      <c r="D27" s="21">
        <v>0.92921483032026253</v>
      </c>
      <c r="E27" s="21">
        <v>4.6960222922327484</v>
      </c>
      <c r="F27" s="21">
        <v>4.6934409697109176E-3</v>
      </c>
      <c r="G27" s="21">
        <v>12.389775129621494</v>
      </c>
      <c r="H27" s="21">
        <v>1.112812148203365</v>
      </c>
      <c r="I27" s="22">
        <v>27.873800048934427</v>
      </c>
    </row>
    <row r="28" spans="1:9" x14ac:dyDescent="0.25">
      <c r="A28" s="144" t="s">
        <v>36</v>
      </c>
      <c r="B28" t="s">
        <v>37</v>
      </c>
      <c r="C28" s="69">
        <v>421175.48959999997</v>
      </c>
      <c r="D28" s="69">
        <v>114997.1124</v>
      </c>
      <c r="E28" s="69">
        <v>177551.12590000001</v>
      </c>
      <c r="F28" s="69">
        <v>0</v>
      </c>
      <c r="G28" s="69">
        <v>887441.40890000004</v>
      </c>
      <c r="H28" s="69">
        <v>156931.51</v>
      </c>
      <c r="I28" s="69">
        <v>1758096.6468</v>
      </c>
    </row>
    <row r="29" spans="1:9" x14ac:dyDescent="0.25">
      <c r="A29" s="144"/>
      <c r="B29" t="s">
        <v>38</v>
      </c>
      <c r="C29" s="69">
        <v>525990.7981309999</v>
      </c>
      <c r="D29" s="69">
        <v>10001.35449</v>
      </c>
      <c r="E29" s="69">
        <v>41486.459199999998</v>
      </c>
      <c r="F29" s="69">
        <v>5420.77304</v>
      </c>
      <c r="G29" s="69">
        <v>524921.26496900001</v>
      </c>
      <c r="H29" s="69">
        <v>9082.0159910000002</v>
      </c>
      <c r="I29" s="69">
        <v>1116902.665821</v>
      </c>
    </row>
    <row r="30" spans="1:9" ht="14.45" x14ac:dyDescent="0.35">
      <c r="A30" s="146" t="s">
        <v>62</v>
      </c>
      <c r="B30" s="146"/>
      <c r="C30" s="69">
        <v>947166.28773099987</v>
      </c>
      <c r="D30" s="69">
        <v>124998.46689</v>
      </c>
      <c r="E30" s="69">
        <v>219037.58510000003</v>
      </c>
      <c r="F30" s="69">
        <v>5420.77304</v>
      </c>
      <c r="G30" s="69">
        <v>1412362.673869</v>
      </c>
      <c r="H30" s="69">
        <v>166013.525991</v>
      </c>
      <c r="I30" s="69">
        <v>2874999.3126210002</v>
      </c>
    </row>
    <row r="31" spans="1:9" ht="14.45" x14ac:dyDescent="0.35">
      <c r="A31" s="145" t="s">
        <v>63</v>
      </c>
      <c r="B31" s="145"/>
      <c r="C31" s="66">
        <v>6.0541983039643261</v>
      </c>
      <c r="D31" s="66">
        <v>0.79897850677990367</v>
      </c>
      <c r="E31" s="66">
        <v>1.4000677530379757</v>
      </c>
      <c r="F31" s="66">
        <v>3.4649074159472354E-2</v>
      </c>
      <c r="G31" s="66">
        <v>9.0276900851317787</v>
      </c>
      <c r="H31" s="66">
        <v>1.0611429276031175</v>
      </c>
      <c r="I31" s="66">
        <v>18.376726650676577</v>
      </c>
    </row>
    <row r="32" spans="1:9" ht="14.45" x14ac:dyDescent="0.35">
      <c r="A32" s="109" t="s">
        <v>55</v>
      </c>
      <c r="B32" s="1"/>
      <c r="C32" s="112">
        <v>5150308.896892</v>
      </c>
      <c r="D32" s="112">
        <v>375802.59954299999</v>
      </c>
      <c r="E32" s="112">
        <v>1181900.960886</v>
      </c>
      <c r="F32" s="112">
        <v>294295.30208300002</v>
      </c>
      <c r="G32" s="112">
        <v>8021735.5095099993</v>
      </c>
      <c r="H32" s="112">
        <v>620741.39416499995</v>
      </c>
      <c r="I32" s="112">
        <v>15644784.663079001</v>
      </c>
    </row>
    <row r="33" spans="1:9" ht="14.45" x14ac:dyDescent="0.35">
      <c r="A33" s="110" t="s">
        <v>64</v>
      </c>
      <c r="B33" s="110"/>
      <c r="C33" s="113">
        <v>32.920292658591208</v>
      </c>
      <c r="D33" s="113">
        <v>2.4020950600226381</v>
      </c>
      <c r="E33" s="113">
        <v>7.5546003753904891</v>
      </c>
      <c r="F33" s="113">
        <v>1.8811080396493018</v>
      </c>
      <c r="G33" s="113">
        <v>51.27418294507396</v>
      </c>
      <c r="H33" s="113">
        <v>3.9677209212723916</v>
      </c>
      <c r="I33" s="113">
        <v>100</v>
      </c>
    </row>
    <row r="35" spans="1:9" ht="15.6" x14ac:dyDescent="0.35">
      <c r="A35" s="89" t="s">
        <v>65</v>
      </c>
    </row>
  </sheetData>
  <mergeCells count="11">
    <mergeCell ref="A31:B31"/>
    <mergeCell ref="A12:B12"/>
    <mergeCell ref="A18:B18"/>
    <mergeCell ref="A26:B26"/>
    <mergeCell ref="A30:B30"/>
    <mergeCell ref="A4:A11"/>
    <mergeCell ref="A14:A17"/>
    <mergeCell ref="A20:A25"/>
    <mergeCell ref="A28:A29"/>
    <mergeCell ref="A19:B19"/>
    <mergeCell ref="A27:B2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70" zoomScaleNormal="70" workbookViewId="0">
      <selection sqref="A1:G1"/>
    </sheetView>
  </sheetViews>
  <sheetFormatPr defaultRowHeight="15" x14ac:dyDescent="0.25"/>
  <cols>
    <col min="1" max="1" width="38.140625" customWidth="1"/>
  </cols>
  <sheetData>
    <row r="1" spans="1:7" x14ac:dyDescent="0.25">
      <c r="A1" s="147" t="s">
        <v>66</v>
      </c>
      <c r="B1" s="147"/>
      <c r="C1" s="147"/>
      <c r="D1" s="147"/>
      <c r="E1" s="147"/>
      <c r="F1" s="147"/>
      <c r="G1" s="147"/>
    </row>
    <row r="2" spans="1:7" x14ac:dyDescent="0.25">
      <c r="A2" s="148" t="s">
        <v>67</v>
      </c>
      <c r="B2" s="150" t="s">
        <v>68</v>
      </c>
      <c r="C2" s="150"/>
      <c r="D2" s="150"/>
      <c r="E2" s="150"/>
      <c r="F2" s="150"/>
      <c r="G2" s="150"/>
    </row>
    <row r="3" spans="1:7" x14ac:dyDescent="0.25">
      <c r="A3" s="149"/>
      <c r="B3" s="114" t="s">
        <v>69</v>
      </c>
      <c r="C3" s="114" t="s">
        <v>70</v>
      </c>
      <c r="D3" s="114" t="s">
        <v>71</v>
      </c>
      <c r="E3" s="114" t="s">
        <v>72</v>
      </c>
      <c r="F3" s="114" t="s">
        <v>73</v>
      </c>
      <c r="G3" s="114" t="s">
        <v>38</v>
      </c>
    </row>
    <row r="4" spans="1:7" ht="26.1" x14ac:dyDescent="0.35">
      <c r="A4" s="27" t="s">
        <v>74</v>
      </c>
      <c r="B4" s="115">
        <v>4</v>
      </c>
      <c r="C4" s="115">
        <v>1.11402041</v>
      </c>
      <c r="D4" s="115">
        <v>1.851588</v>
      </c>
      <c r="E4" s="115">
        <v>1.8710020000000001</v>
      </c>
      <c r="F4" s="115">
        <v>4.45</v>
      </c>
      <c r="G4" s="115">
        <f>212871/1000000</f>
        <v>0.212871</v>
      </c>
    </row>
    <row r="5" spans="1:7" ht="26.1" x14ac:dyDescent="0.35">
      <c r="A5" s="27" t="s">
        <v>75</v>
      </c>
      <c r="B5" s="115">
        <v>2.2999999999999998</v>
      </c>
      <c r="C5" s="115">
        <v>0.55941300000000005</v>
      </c>
      <c r="D5" s="115">
        <v>0.66475300000000004</v>
      </c>
      <c r="E5" s="115">
        <v>0.88158000000000003</v>
      </c>
      <c r="F5" s="115">
        <v>1.6</v>
      </c>
      <c r="G5" s="115">
        <f>35000/1000000</f>
        <v>3.5000000000000003E-2</v>
      </c>
    </row>
    <row r="6" spans="1:7" x14ac:dyDescent="0.25">
      <c r="A6" s="27" t="s">
        <v>76</v>
      </c>
      <c r="B6" s="115">
        <v>3328</v>
      </c>
      <c r="C6" s="115">
        <v>1803.3320000000001</v>
      </c>
      <c r="D6" s="115">
        <v>1916.008</v>
      </c>
      <c r="E6" s="115">
        <v>410.51900000000001</v>
      </c>
      <c r="F6" s="115">
        <v>1238.8900000000001</v>
      </c>
      <c r="G6" s="115">
        <f>17602/1000</f>
        <v>17.602</v>
      </c>
    </row>
    <row r="7" spans="1:7" ht="25.5" x14ac:dyDescent="0.25">
      <c r="A7" s="27" t="s">
        <v>77</v>
      </c>
      <c r="B7" s="115">
        <v>251.6</v>
      </c>
      <c r="C7" s="115">
        <v>102.29</v>
      </c>
      <c r="D7" s="115">
        <v>61.161999999999999</v>
      </c>
      <c r="E7" s="115">
        <v>45.234000000000002</v>
      </c>
      <c r="F7" s="115">
        <v>256.58999999999997</v>
      </c>
      <c r="G7" s="115">
        <f>4000/1000</f>
        <v>4</v>
      </c>
    </row>
    <row r="8" spans="1:7" ht="26.1" x14ac:dyDescent="0.35">
      <c r="A8" s="36" t="s">
        <v>78</v>
      </c>
      <c r="B8" s="116">
        <v>1.9</v>
      </c>
      <c r="C8" s="117">
        <v>0.42656300000000003</v>
      </c>
      <c r="D8" s="117">
        <v>0.54164400000000001</v>
      </c>
      <c r="E8" s="117">
        <v>0.50470000000000004</v>
      </c>
      <c r="F8" s="116">
        <v>1.1499999999999999</v>
      </c>
      <c r="G8" s="116">
        <f>16000/1000000</f>
        <v>1.6E-2</v>
      </c>
    </row>
    <row r="10" spans="1:7" ht="14.45" x14ac:dyDescent="0.35">
      <c r="A10" t="s">
        <v>79</v>
      </c>
    </row>
  </sheetData>
  <mergeCells count="3">
    <mergeCell ref="A1:G1"/>
    <mergeCell ref="A2:A3"/>
    <mergeCell ref="B2:G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="70" zoomScaleNormal="70" workbookViewId="0"/>
  </sheetViews>
  <sheetFormatPr defaultRowHeight="15" x14ac:dyDescent="0.25"/>
  <cols>
    <col min="1" max="1" width="44.5703125" customWidth="1"/>
    <col min="2" max="2" width="10" customWidth="1"/>
  </cols>
  <sheetData>
    <row r="1" spans="1:8" ht="14.45" x14ac:dyDescent="0.35">
      <c r="A1" s="134" t="s">
        <v>80</v>
      </c>
      <c r="B1" s="135"/>
      <c r="C1" s="135"/>
      <c r="D1" s="135"/>
      <c r="E1" s="135"/>
      <c r="F1" s="135"/>
      <c r="G1" s="135"/>
      <c r="H1" s="76"/>
    </row>
    <row r="2" spans="1:8" x14ac:dyDescent="0.25">
      <c r="A2" s="148" t="s">
        <v>67</v>
      </c>
      <c r="B2" s="148"/>
      <c r="C2" s="152" t="s">
        <v>68</v>
      </c>
      <c r="D2" s="152"/>
      <c r="E2" s="152"/>
      <c r="F2" s="152"/>
      <c r="G2" s="152"/>
      <c r="H2" s="152"/>
    </row>
    <row r="3" spans="1:8" ht="15.75" thickBot="1" x14ac:dyDescent="0.3">
      <c r="A3" s="151"/>
      <c r="B3" s="151"/>
      <c r="C3" s="31" t="s">
        <v>69</v>
      </c>
      <c r="D3" s="31" t="s">
        <v>70</v>
      </c>
      <c r="E3" s="31" t="s">
        <v>71</v>
      </c>
      <c r="F3" s="31" t="s">
        <v>72</v>
      </c>
      <c r="G3" s="31" t="s">
        <v>73</v>
      </c>
      <c r="H3" s="31" t="s">
        <v>38</v>
      </c>
    </row>
    <row r="4" spans="1:8" ht="14.45" x14ac:dyDescent="0.35">
      <c r="A4" s="118"/>
      <c r="B4" s="118"/>
      <c r="C4" s="118"/>
      <c r="D4" s="118"/>
      <c r="E4" s="118"/>
      <c r="F4" s="118"/>
      <c r="G4" s="118"/>
      <c r="H4" s="118"/>
    </row>
    <row r="5" spans="1:8" ht="14.45" x14ac:dyDescent="0.35">
      <c r="A5" s="119" t="s">
        <v>81</v>
      </c>
      <c r="B5" s="36"/>
      <c r="C5" s="34">
        <v>33600</v>
      </c>
      <c r="D5" s="79">
        <v>16690.73</v>
      </c>
      <c r="E5" s="34">
        <v>31239.03</v>
      </c>
      <c r="F5" s="34">
        <v>10267.57</v>
      </c>
      <c r="G5" s="34">
        <v>8979</v>
      </c>
      <c r="H5" s="34">
        <v>559.02</v>
      </c>
    </row>
    <row r="6" spans="1:8" x14ac:dyDescent="0.25">
      <c r="A6" s="153" t="s">
        <v>82</v>
      </c>
      <c r="B6" s="27" t="s">
        <v>83</v>
      </c>
      <c r="C6" s="133">
        <v>95.535714285714292</v>
      </c>
      <c r="D6" s="133">
        <v>74.84172351958243</v>
      </c>
      <c r="E6" s="133">
        <v>20.505950408831517</v>
      </c>
      <c r="F6" s="133">
        <v>27.689316946463478</v>
      </c>
      <c r="G6" s="133">
        <v>43.50150350818577</v>
      </c>
      <c r="H6" s="133">
        <v>99.295195162963765</v>
      </c>
    </row>
    <row r="7" spans="1:8" ht="25.5" x14ac:dyDescent="0.25">
      <c r="A7" s="154"/>
      <c r="B7" s="36" t="s">
        <v>84</v>
      </c>
      <c r="C7" s="129">
        <v>4.4642857142857144</v>
      </c>
      <c r="D7" s="129">
        <v>25.158216566920682</v>
      </c>
      <c r="E7" s="129">
        <v>79.494017579931267</v>
      </c>
      <c r="F7" s="129">
        <v>72.310585659508533</v>
      </c>
      <c r="G7" s="129">
        <v>56.431673905780158</v>
      </c>
      <c r="H7" s="129">
        <v>0.70480483703624197</v>
      </c>
    </row>
    <row r="8" spans="1:8" ht="25.5" x14ac:dyDescent="0.25">
      <c r="A8" s="155" t="s">
        <v>85</v>
      </c>
      <c r="B8" s="35" t="s">
        <v>86</v>
      </c>
      <c r="C8" s="130">
        <v>49.404761904761905</v>
      </c>
      <c r="D8" s="130">
        <v>56.907876408042071</v>
      </c>
      <c r="E8" s="130">
        <v>13.82315648085104</v>
      </c>
      <c r="F8" s="130">
        <v>37.530983475155274</v>
      </c>
      <c r="G8" s="130">
        <v>22.240784051676133</v>
      </c>
      <c r="H8" s="130">
        <v>17.203320095882081</v>
      </c>
    </row>
    <row r="9" spans="1:8" ht="25.5" x14ac:dyDescent="0.25">
      <c r="A9" s="153"/>
      <c r="B9" s="27" t="s">
        <v>87</v>
      </c>
      <c r="C9" s="131">
        <v>17.261904761904763</v>
      </c>
      <c r="D9" s="131">
        <v>34.429830211141152</v>
      </c>
      <c r="E9" s="131">
        <v>15.130655465294538</v>
      </c>
      <c r="F9" s="131">
        <v>44.939260214442172</v>
      </c>
      <c r="G9" s="131">
        <v>27.965252255262278</v>
      </c>
      <c r="H9" s="131">
        <v>53.543701477585785</v>
      </c>
    </row>
    <row r="10" spans="1:8" ht="25.5" x14ac:dyDescent="0.25">
      <c r="A10" s="153"/>
      <c r="B10" s="27" t="s">
        <v>88</v>
      </c>
      <c r="C10" s="131">
        <v>28.869047619047617</v>
      </c>
      <c r="D10" s="131">
        <v>8.6622334673198846</v>
      </c>
      <c r="E10" s="131">
        <v>1.7929173857190828</v>
      </c>
      <c r="F10" s="131">
        <v>11.219207660624667</v>
      </c>
      <c r="G10" s="131">
        <v>41.842075955006123</v>
      </c>
      <c r="H10" s="131">
        <v>15.756144681764518</v>
      </c>
    </row>
    <row r="11" spans="1:8" ht="25.5" x14ac:dyDescent="0.25">
      <c r="A11" s="154"/>
      <c r="B11" s="36" t="s">
        <v>89</v>
      </c>
      <c r="C11" s="129">
        <v>4.4642857142857144</v>
      </c>
      <c r="D11" s="129">
        <v>0</v>
      </c>
      <c r="E11" s="129">
        <v>69.253270668135343</v>
      </c>
      <c r="F11" s="129">
        <v>6.3104512557498991</v>
      </c>
      <c r="G11" s="129">
        <v>7.9407506403831167</v>
      </c>
      <c r="H11" s="129">
        <v>13.496833744767631</v>
      </c>
    </row>
    <row r="12" spans="1:8" x14ac:dyDescent="0.25">
      <c r="A12" s="155" t="s">
        <v>90</v>
      </c>
      <c r="B12" s="35" t="s">
        <v>91</v>
      </c>
      <c r="C12" s="130">
        <v>81.547619047619037</v>
      </c>
      <c r="D12" s="130">
        <v>62.595764235596654</v>
      </c>
      <c r="E12" s="130">
        <v>1.0619407836927075</v>
      </c>
      <c r="F12" s="130">
        <v>12.354335056882983</v>
      </c>
      <c r="G12" s="130">
        <v>5.0451052455730041</v>
      </c>
      <c r="H12" s="130">
        <v>0</v>
      </c>
    </row>
    <row r="13" spans="1:8" x14ac:dyDescent="0.25">
      <c r="A13" s="153"/>
      <c r="B13" s="27" t="s">
        <v>92</v>
      </c>
      <c r="C13" s="131">
        <v>17.55952380952381</v>
      </c>
      <c r="D13" s="131">
        <v>37.404175850906462</v>
      </c>
      <c r="E13" s="131">
        <v>71.02153940119139</v>
      </c>
      <c r="F13" s="131">
        <v>87.645567549089023</v>
      </c>
      <c r="G13" s="131">
        <v>94.943757656754642</v>
      </c>
      <c r="H13" s="131">
        <v>100</v>
      </c>
    </row>
    <row r="14" spans="1:8" ht="26.25" thickBot="1" x14ac:dyDescent="0.3">
      <c r="A14" s="156"/>
      <c r="B14" s="30" t="s">
        <v>93</v>
      </c>
      <c r="C14" s="132">
        <v>0.59523809523809523</v>
      </c>
      <c r="D14" s="132">
        <v>0</v>
      </c>
      <c r="E14" s="132">
        <v>27.916519815115898</v>
      </c>
      <c r="F14" s="132">
        <v>0</v>
      </c>
      <c r="G14" s="132">
        <v>0</v>
      </c>
      <c r="H14" s="132">
        <v>0</v>
      </c>
    </row>
    <row r="16" spans="1:8" ht="14.45" x14ac:dyDescent="0.35">
      <c r="A16" t="s">
        <v>79</v>
      </c>
    </row>
  </sheetData>
  <mergeCells count="5">
    <mergeCell ref="A2:B3"/>
    <mergeCell ref="C2:H2"/>
    <mergeCell ref="A6:A7"/>
    <mergeCell ref="A8:A11"/>
    <mergeCell ref="A12:A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="70" zoomScaleNormal="70" workbookViewId="0"/>
  </sheetViews>
  <sheetFormatPr defaultRowHeight="15" x14ac:dyDescent="0.25"/>
  <cols>
    <col min="1" max="1" width="32.42578125" customWidth="1"/>
  </cols>
  <sheetData>
    <row r="1" spans="1:7" thickBot="1" x14ac:dyDescent="0.4">
      <c r="A1" s="128" t="s">
        <v>94</v>
      </c>
      <c r="B1" s="33"/>
      <c r="C1" s="33"/>
      <c r="D1" s="33"/>
      <c r="E1" s="33"/>
      <c r="F1" s="33"/>
      <c r="G1" s="33"/>
    </row>
    <row r="2" spans="1:7" ht="15.75" thickBot="1" x14ac:dyDescent="0.3">
      <c r="A2" s="157" t="s">
        <v>67</v>
      </c>
      <c r="B2" s="158" t="s">
        <v>68</v>
      </c>
      <c r="C2" s="158"/>
      <c r="D2" s="158"/>
      <c r="E2" s="158"/>
      <c r="F2" s="158"/>
      <c r="G2" s="158"/>
    </row>
    <row r="3" spans="1:7" ht="15.75" thickBot="1" x14ac:dyDescent="0.3">
      <c r="A3" s="151"/>
      <c r="B3" s="28" t="s">
        <v>69</v>
      </c>
      <c r="C3" s="28" t="s">
        <v>70</v>
      </c>
      <c r="D3" s="28" t="s">
        <v>71</v>
      </c>
      <c r="E3" s="28" t="s">
        <v>72</v>
      </c>
      <c r="F3" s="28" t="s">
        <v>73</v>
      </c>
      <c r="G3" s="28" t="s">
        <v>38</v>
      </c>
    </row>
    <row r="4" spans="1:7" ht="14.45" x14ac:dyDescent="0.35">
      <c r="A4" s="24" t="s">
        <v>95</v>
      </c>
      <c r="B4" s="25">
        <v>317</v>
      </c>
      <c r="C4" s="25">
        <v>349</v>
      </c>
      <c r="D4" s="25">
        <v>68</v>
      </c>
      <c r="E4" s="25">
        <v>54</v>
      </c>
      <c r="F4" s="25">
        <v>29</v>
      </c>
      <c r="G4" s="25">
        <v>12</v>
      </c>
    </row>
    <row r="5" spans="1:7" ht="14.45" x14ac:dyDescent="0.35">
      <c r="A5" s="27" t="s">
        <v>96</v>
      </c>
      <c r="B5" s="28">
        <v>981</v>
      </c>
      <c r="C5" s="28">
        <v>979</v>
      </c>
      <c r="D5" s="28">
        <v>209</v>
      </c>
      <c r="E5" s="28">
        <v>170</v>
      </c>
      <c r="F5" s="28">
        <v>88</v>
      </c>
      <c r="G5" s="28">
        <v>35</v>
      </c>
    </row>
    <row r="6" spans="1:7" ht="26.45" thickBot="1" x14ac:dyDescent="0.4">
      <c r="A6" s="30" t="s">
        <v>97</v>
      </c>
      <c r="B6" s="37">
        <v>45.5</v>
      </c>
      <c r="C6" s="37">
        <v>26.430872319999999</v>
      </c>
      <c r="D6" s="37" t="s">
        <v>98</v>
      </c>
      <c r="E6" s="37" t="s">
        <v>98</v>
      </c>
      <c r="F6" s="37">
        <v>1.76</v>
      </c>
      <c r="G6" s="37" t="s">
        <v>98</v>
      </c>
    </row>
    <row r="8" spans="1:7" ht="14.45" x14ac:dyDescent="0.35">
      <c r="A8" t="s">
        <v>79</v>
      </c>
    </row>
  </sheetData>
  <mergeCells count="2">
    <mergeCell ref="A2:A3"/>
    <mergeCell ref="B2:G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="70" zoomScaleNormal="70" workbookViewId="0">
      <selection sqref="A1:G1"/>
    </sheetView>
  </sheetViews>
  <sheetFormatPr defaultRowHeight="15" x14ac:dyDescent="0.25"/>
  <cols>
    <col min="1" max="1" width="46.28515625" customWidth="1"/>
  </cols>
  <sheetData>
    <row r="1" spans="1:7" ht="15.75" thickBot="1" x14ac:dyDescent="0.3">
      <c r="A1" s="159" t="s">
        <v>99</v>
      </c>
      <c r="B1" s="159"/>
      <c r="C1" s="159"/>
      <c r="D1" s="159"/>
      <c r="E1" s="159"/>
      <c r="F1" s="159"/>
      <c r="G1" s="159"/>
    </row>
    <row r="2" spans="1:7" ht="15.75" thickBot="1" x14ac:dyDescent="0.3">
      <c r="A2" s="157" t="s">
        <v>67</v>
      </c>
      <c r="B2" s="158" t="s">
        <v>68</v>
      </c>
      <c r="C2" s="158"/>
      <c r="D2" s="158"/>
      <c r="E2" s="158"/>
      <c r="F2" s="158"/>
      <c r="G2" s="158"/>
    </row>
    <row r="3" spans="1:7" ht="15.75" thickBot="1" x14ac:dyDescent="0.3">
      <c r="A3" s="151"/>
      <c r="B3" s="28" t="s">
        <v>69</v>
      </c>
      <c r="C3" s="28" t="s">
        <v>70</v>
      </c>
      <c r="D3" s="28" t="s">
        <v>71</v>
      </c>
      <c r="E3" s="28" t="s">
        <v>72</v>
      </c>
      <c r="F3" s="28" t="s">
        <v>73</v>
      </c>
      <c r="G3" s="28" t="s">
        <v>38</v>
      </c>
    </row>
    <row r="4" spans="1:7" ht="26.1" x14ac:dyDescent="0.35">
      <c r="A4" s="24" t="s">
        <v>100</v>
      </c>
      <c r="B4" s="25">
        <v>3</v>
      </c>
      <c r="C4" s="38">
        <v>1.053485</v>
      </c>
      <c r="D4" s="39">
        <v>1.6445959999999999</v>
      </c>
      <c r="E4" s="39">
        <v>0.87755399999999995</v>
      </c>
      <c r="F4" s="25">
        <v>1.03</v>
      </c>
      <c r="G4" s="26">
        <f>45460/1000000</f>
        <v>4.546E-2</v>
      </c>
    </row>
    <row r="5" spans="1:7" ht="26.1" x14ac:dyDescent="0.35">
      <c r="A5" s="27" t="s">
        <v>101</v>
      </c>
      <c r="B5" s="28">
        <v>1.2</v>
      </c>
      <c r="C5" s="28">
        <v>0</v>
      </c>
      <c r="D5" s="29">
        <v>1.547194</v>
      </c>
      <c r="E5" s="29">
        <v>0.39284200000000002</v>
      </c>
      <c r="F5" s="29">
        <f>837000/1000000</f>
        <v>0.83699999999999997</v>
      </c>
      <c r="G5" s="28">
        <v>0</v>
      </c>
    </row>
    <row r="6" spans="1:7" ht="26.45" thickBot="1" x14ac:dyDescent="0.4">
      <c r="A6" s="30" t="s">
        <v>102</v>
      </c>
      <c r="B6" s="31">
        <v>6.5</v>
      </c>
      <c r="C6" s="32">
        <v>3.5779909999999999</v>
      </c>
      <c r="D6" s="32">
        <v>2.314559</v>
      </c>
      <c r="E6" s="32">
        <v>1.7753589999999999</v>
      </c>
      <c r="F6" s="31">
        <v>3.79</v>
      </c>
      <c r="G6" s="31">
        <f>80000/1000000</f>
        <v>0.08</v>
      </c>
    </row>
    <row r="8" spans="1:7" ht="14.45" x14ac:dyDescent="0.35">
      <c r="A8" t="s">
        <v>79</v>
      </c>
    </row>
  </sheetData>
  <mergeCells count="3">
    <mergeCell ref="A2:A3"/>
    <mergeCell ref="B2:G2"/>
    <mergeCell ref="A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="70" zoomScaleNormal="70" workbookViewId="0">
      <selection activeCell="A2" sqref="A2"/>
    </sheetView>
  </sheetViews>
  <sheetFormatPr defaultRowHeight="15" x14ac:dyDescent="0.25"/>
  <cols>
    <col min="1" max="1" width="70.7109375" bestFit="1" customWidth="1"/>
    <col min="6" max="6" width="6" customWidth="1"/>
    <col min="8" max="8" width="11.140625" customWidth="1"/>
  </cols>
  <sheetData>
    <row r="1" spans="1:8" ht="14.45" x14ac:dyDescent="0.35">
      <c r="A1" s="40" t="s">
        <v>103</v>
      </c>
      <c r="B1" s="41"/>
      <c r="C1" s="41"/>
      <c r="D1" s="41"/>
      <c r="E1" s="41"/>
      <c r="F1" s="41"/>
      <c r="G1" s="41"/>
      <c r="H1" s="41"/>
    </row>
    <row r="2" spans="1:8" x14ac:dyDescent="0.4">
      <c r="A2" s="42"/>
      <c r="B2" s="42"/>
      <c r="C2" s="42"/>
      <c r="D2" s="42"/>
      <c r="E2" s="42"/>
      <c r="F2" s="42"/>
      <c r="G2" s="42"/>
      <c r="H2" s="43" t="s">
        <v>104</v>
      </c>
    </row>
    <row r="3" spans="1:8" ht="14.45" x14ac:dyDescent="0.35">
      <c r="A3" s="41"/>
      <c r="B3" s="44"/>
      <c r="C3" s="44"/>
      <c r="D3" s="44"/>
      <c r="E3" s="44"/>
      <c r="F3" s="41"/>
      <c r="G3" s="160" t="s">
        <v>105</v>
      </c>
      <c r="H3" s="160"/>
    </row>
    <row r="4" spans="1:8" ht="14.45" x14ac:dyDescent="0.35">
      <c r="A4" s="41"/>
      <c r="B4" s="41">
        <v>1990</v>
      </c>
      <c r="C4" s="41">
        <v>2010</v>
      </c>
      <c r="D4" s="45" t="s">
        <v>106</v>
      </c>
      <c r="E4" s="45" t="s">
        <v>107</v>
      </c>
      <c r="F4" s="46"/>
      <c r="G4" s="45">
        <v>2021</v>
      </c>
      <c r="H4" s="45" t="s">
        <v>108</v>
      </c>
    </row>
    <row r="5" spans="1:8" ht="14.45" x14ac:dyDescent="0.35">
      <c r="A5" s="42"/>
      <c r="B5" s="42"/>
      <c r="C5" s="42"/>
      <c r="D5" s="42"/>
      <c r="E5" s="47" t="s">
        <v>109</v>
      </c>
      <c r="F5" s="48"/>
      <c r="G5" s="42"/>
      <c r="H5" s="47" t="s">
        <v>109</v>
      </c>
    </row>
    <row r="6" spans="1:8" ht="14.45" x14ac:dyDescent="0.35">
      <c r="A6" s="41"/>
      <c r="B6" s="41"/>
      <c r="C6" s="41"/>
      <c r="D6" s="41"/>
      <c r="E6" s="41"/>
      <c r="F6" s="41"/>
      <c r="G6" s="49"/>
      <c r="H6" s="41"/>
    </row>
    <row r="7" spans="1:8" ht="14.45" x14ac:dyDescent="0.35">
      <c r="A7" s="50" t="s">
        <v>110</v>
      </c>
      <c r="B7" s="49">
        <v>521480.33766023238</v>
      </c>
      <c r="C7" s="49">
        <v>523465.69959548349</v>
      </c>
      <c r="D7" s="49">
        <v>417591.43359860114</v>
      </c>
      <c r="E7" s="51">
        <v>-19.921921606432548</v>
      </c>
      <c r="F7" s="49"/>
      <c r="G7" s="49">
        <v>3468394.0846680137</v>
      </c>
      <c r="H7" s="51">
        <v>12.039907329001572</v>
      </c>
    </row>
    <row r="8" spans="1:8" ht="14.45" x14ac:dyDescent="0.35">
      <c r="A8" s="50" t="s">
        <v>111</v>
      </c>
      <c r="B8" s="49">
        <v>517991.61068784026</v>
      </c>
      <c r="C8" s="49">
        <v>481781.11388832686</v>
      </c>
      <c r="D8" s="49">
        <v>390118.27506999375</v>
      </c>
      <c r="E8" s="51">
        <v>-24.68637193719097</v>
      </c>
      <c r="F8" s="49"/>
      <c r="G8" s="49">
        <v>3238409.4182507414</v>
      </c>
      <c r="H8" s="51">
        <v>12.046601423260434</v>
      </c>
    </row>
    <row r="9" spans="1:8" ht="14.45" x14ac:dyDescent="0.35">
      <c r="A9" s="41"/>
      <c r="B9" s="49"/>
      <c r="C9" s="49"/>
      <c r="D9" s="49"/>
      <c r="E9" s="51"/>
      <c r="F9" s="52"/>
      <c r="G9" s="49"/>
      <c r="H9" s="51"/>
    </row>
    <row r="10" spans="1:8" ht="14.45" x14ac:dyDescent="0.35">
      <c r="A10" s="53" t="s">
        <v>112</v>
      </c>
      <c r="B10" s="49">
        <v>37675.993055303574</v>
      </c>
      <c r="C10" s="49">
        <v>32224.528595726992</v>
      </c>
      <c r="D10" s="49">
        <v>32717.215446988812</v>
      </c>
      <c r="E10" s="51">
        <v>-13.161637441210658</v>
      </c>
      <c r="F10" s="52"/>
      <c r="G10" s="49">
        <v>378430.47321885818</v>
      </c>
      <c r="H10" s="51">
        <v>8.6455023478163238</v>
      </c>
    </row>
    <row r="11" spans="1:8" ht="14.45" x14ac:dyDescent="0.35">
      <c r="A11" s="54" t="s">
        <v>113</v>
      </c>
      <c r="B11" s="49">
        <v>17092.755319939326</v>
      </c>
      <c r="C11" s="49">
        <v>14099.815445492664</v>
      </c>
      <c r="D11" s="49">
        <v>14670.96298213949</v>
      </c>
      <c r="E11" s="51">
        <v>-14.168531009010152</v>
      </c>
      <c r="F11" s="52"/>
      <c r="G11" s="49">
        <v>182545.49737194789</v>
      </c>
      <c r="H11" s="51">
        <v>8.0368802262191572</v>
      </c>
    </row>
    <row r="12" spans="1:8" ht="14.45" x14ac:dyDescent="0.35">
      <c r="A12" s="54" t="s">
        <v>114</v>
      </c>
      <c r="B12" s="55">
        <v>7941.7973894148608</v>
      </c>
      <c r="C12" s="49">
        <v>7161.4958617271996</v>
      </c>
      <c r="D12" s="49">
        <v>6582.080124729715</v>
      </c>
      <c r="E12" s="51">
        <v>-17.121026866001785</v>
      </c>
      <c r="F12" s="52"/>
      <c r="G12" s="49">
        <v>62902.609583502519</v>
      </c>
      <c r="H12" s="51">
        <v>10.463922193867134</v>
      </c>
    </row>
    <row r="13" spans="1:8" ht="14.45" x14ac:dyDescent="0.35">
      <c r="A13" s="54" t="s">
        <v>115</v>
      </c>
      <c r="B13" s="55">
        <v>2101.6390514447457</v>
      </c>
      <c r="C13" s="49">
        <v>2040.8516281024813</v>
      </c>
      <c r="D13" s="49">
        <v>1755.82621678071</v>
      </c>
      <c r="E13" s="51">
        <v>-16.45443514319507</v>
      </c>
      <c r="F13" s="52"/>
      <c r="G13" s="49">
        <v>2741.5458176329093</v>
      </c>
      <c r="H13" s="51">
        <v>64.045116645058158</v>
      </c>
    </row>
    <row r="14" spans="1:8" ht="14.45" x14ac:dyDescent="0.35">
      <c r="A14" s="54" t="s">
        <v>116</v>
      </c>
      <c r="B14" s="55">
        <v>10010.734815613067</v>
      </c>
      <c r="C14" s="49">
        <v>8521.4129057485006</v>
      </c>
      <c r="D14" s="49">
        <v>9227.5507107093163</v>
      </c>
      <c r="E14" s="51">
        <v>-7.8234427275235703</v>
      </c>
      <c r="F14" s="52"/>
      <c r="G14" s="49">
        <v>117994.12784629207</v>
      </c>
      <c r="H14" s="51">
        <v>7.820347401295944</v>
      </c>
    </row>
    <row r="15" spans="1:8" ht="14.45" x14ac:dyDescent="0.35">
      <c r="A15" s="54" t="s">
        <v>117</v>
      </c>
      <c r="B15" s="55">
        <v>529.06647889157466</v>
      </c>
      <c r="C15" s="49">
        <v>400.95275465614395</v>
      </c>
      <c r="D15" s="49">
        <v>480.79541262958082</v>
      </c>
      <c r="E15" s="51">
        <v>-9.1238186859096686</v>
      </c>
      <c r="F15" s="52"/>
      <c r="G15" s="49">
        <v>12246.692599482776</v>
      </c>
      <c r="H15" s="51">
        <v>3.9259204779083507</v>
      </c>
    </row>
    <row r="16" spans="1:8" ht="14.45" x14ac:dyDescent="0.35">
      <c r="A16" s="41"/>
      <c r="B16" s="41"/>
      <c r="C16" s="41"/>
      <c r="D16" s="41"/>
      <c r="E16" s="41"/>
      <c r="F16" s="41"/>
      <c r="G16" s="49"/>
      <c r="H16" s="52"/>
    </row>
    <row r="17" spans="1:8" ht="14.45" x14ac:dyDescent="0.35">
      <c r="A17" s="50" t="s">
        <v>118</v>
      </c>
      <c r="B17" s="51">
        <v>7.2248156516020279</v>
      </c>
      <c r="C17" s="51">
        <v>6.1559962038828928</v>
      </c>
      <c r="D17" s="51">
        <v>7.8347429603734113</v>
      </c>
      <c r="E17" s="56" t="s">
        <v>98</v>
      </c>
      <c r="F17" s="51"/>
      <c r="G17" s="51">
        <v>10.910826854759804</v>
      </c>
      <c r="H17" s="56" t="s">
        <v>98</v>
      </c>
    </row>
    <row r="18" spans="1:8" ht="14.45" x14ac:dyDescent="0.35">
      <c r="A18" s="50"/>
      <c r="B18" s="52"/>
      <c r="C18" s="52"/>
      <c r="D18" s="52"/>
      <c r="E18" s="52"/>
      <c r="F18" s="52"/>
      <c r="G18" s="49"/>
      <c r="H18" s="52"/>
    </row>
    <row r="19" spans="1:8" ht="14.45" x14ac:dyDescent="0.35">
      <c r="A19" s="41" t="s">
        <v>119</v>
      </c>
      <c r="B19" s="57"/>
      <c r="C19" s="57"/>
      <c r="D19" s="57"/>
      <c r="E19" s="41"/>
      <c r="F19" s="41"/>
      <c r="G19" s="49"/>
      <c r="H19" s="52"/>
    </row>
    <row r="20" spans="1:8" ht="14.45" x14ac:dyDescent="0.35">
      <c r="A20" s="53" t="s">
        <v>112</v>
      </c>
      <c r="B20" s="51">
        <v>100</v>
      </c>
      <c r="C20" s="51">
        <v>100</v>
      </c>
      <c r="D20" s="51">
        <v>100</v>
      </c>
      <c r="E20" s="56" t="s">
        <v>98</v>
      </c>
      <c r="F20" s="58"/>
      <c r="G20" s="51">
        <v>100</v>
      </c>
      <c r="H20" s="56" t="s">
        <v>98</v>
      </c>
    </row>
    <row r="21" spans="1:8" ht="14.45" x14ac:dyDescent="0.35">
      <c r="A21" s="54" t="s">
        <v>113</v>
      </c>
      <c r="B21" s="51">
        <v>45.36776321953699</v>
      </c>
      <c r="C21" s="51">
        <v>43.754916083899872</v>
      </c>
      <c r="D21" s="51">
        <v>44.841722566245345</v>
      </c>
      <c r="E21" s="56" t="s">
        <v>98</v>
      </c>
      <c r="F21" s="58"/>
      <c r="G21" s="51">
        <v>48.237525857590256</v>
      </c>
      <c r="H21" s="56" t="s">
        <v>98</v>
      </c>
    </row>
    <row r="22" spans="1:8" ht="14.45" x14ac:dyDescent="0.35">
      <c r="A22" s="54" t="s">
        <v>114</v>
      </c>
      <c r="B22" s="51">
        <v>21.079198570180516</v>
      </c>
      <c r="C22" s="51">
        <v>22.223741273524237</v>
      </c>
      <c r="D22" s="51">
        <v>20.118093898897218</v>
      </c>
      <c r="E22" s="56" t="s">
        <v>98</v>
      </c>
      <c r="F22" s="58"/>
      <c r="G22" s="51">
        <v>16.621972603967329</v>
      </c>
      <c r="H22" s="56" t="s">
        <v>98</v>
      </c>
    </row>
    <row r="23" spans="1:8" ht="14.45" x14ac:dyDescent="0.35">
      <c r="A23" s="54" t="s">
        <v>115</v>
      </c>
      <c r="B23" s="51">
        <v>5.5781915246661358</v>
      </c>
      <c r="C23" s="51">
        <v>6.333224152650911</v>
      </c>
      <c r="D23" s="51">
        <v>5.366673761175206</v>
      </c>
      <c r="E23" s="56" t="s">
        <v>98</v>
      </c>
      <c r="F23" s="58"/>
      <c r="G23" s="51">
        <v>0.72445165272073309</v>
      </c>
      <c r="H23" s="56" t="s">
        <v>98</v>
      </c>
    </row>
    <row r="24" spans="1:8" ht="14.45" x14ac:dyDescent="0.35">
      <c r="A24" s="54" t="s">
        <v>116</v>
      </c>
      <c r="B24" s="51">
        <v>26.570593111954818</v>
      </c>
      <c r="C24" s="51">
        <v>26.443871414393474</v>
      </c>
      <c r="D24" s="51">
        <v>28.203961078718851</v>
      </c>
      <c r="E24" s="56" t="s">
        <v>98</v>
      </c>
      <c r="F24" s="58"/>
      <c r="G24" s="51">
        <v>31.179869539219791</v>
      </c>
      <c r="H24" s="56" t="s">
        <v>98</v>
      </c>
    </row>
    <row r="25" spans="1:8" ht="14.45" x14ac:dyDescent="0.35">
      <c r="A25" s="54" t="s">
        <v>117</v>
      </c>
      <c r="B25" s="51">
        <v>1.4042535736615416</v>
      </c>
      <c r="C25" s="51">
        <v>1.2442470755314967</v>
      </c>
      <c r="D25" s="51">
        <v>1.469548694963378</v>
      </c>
      <c r="E25" s="56" t="s">
        <v>98</v>
      </c>
      <c r="F25" s="58"/>
      <c r="G25" s="51">
        <v>3.2361803465018872</v>
      </c>
      <c r="H25" s="56" t="s">
        <v>98</v>
      </c>
    </row>
    <row r="26" spans="1:8" ht="14.45" x14ac:dyDescent="0.35">
      <c r="A26" s="59"/>
      <c r="B26" s="51"/>
      <c r="C26" s="51"/>
      <c r="D26" s="51"/>
      <c r="E26" s="58"/>
      <c r="F26" s="58"/>
      <c r="G26" s="49"/>
      <c r="H26" s="52"/>
    </row>
    <row r="27" spans="1:8" ht="14.45" x14ac:dyDescent="0.35">
      <c r="A27" s="53" t="s">
        <v>120</v>
      </c>
      <c r="B27" s="49">
        <v>-3488.7269723921336</v>
      </c>
      <c r="C27" s="49">
        <v>-41684.585707156511</v>
      </c>
      <c r="D27" s="49">
        <v>-27473.158528607441</v>
      </c>
      <c r="E27" s="51">
        <v>687.48376545412998</v>
      </c>
      <c r="F27" s="58"/>
      <c r="G27" s="49">
        <v>-229984.66641727221</v>
      </c>
      <c r="H27" s="51">
        <v>11.945647923658342</v>
      </c>
    </row>
    <row r="28" spans="1:8" ht="14.45" x14ac:dyDescent="0.35">
      <c r="A28" s="50" t="s">
        <v>121</v>
      </c>
      <c r="B28" s="60">
        <v>0.66900450898020125</v>
      </c>
      <c r="C28" s="60">
        <v>7.9631933361381542</v>
      </c>
      <c r="D28" s="60">
        <v>6.5789564435881838</v>
      </c>
      <c r="E28" s="56" t="s">
        <v>98</v>
      </c>
      <c r="F28" s="60"/>
      <c r="G28" s="60">
        <v>6.6308689498092539</v>
      </c>
      <c r="H28" s="56" t="s">
        <v>98</v>
      </c>
    </row>
    <row r="29" spans="1:8" ht="14.45" x14ac:dyDescent="0.35">
      <c r="A29" s="42"/>
      <c r="B29" s="61"/>
      <c r="C29" s="61"/>
      <c r="D29" s="61"/>
      <c r="E29" s="42"/>
      <c r="F29" s="42"/>
      <c r="G29" s="42"/>
      <c r="H29" s="42"/>
    </row>
    <row r="30" spans="1:8" ht="14.45" x14ac:dyDescent="0.35">
      <c r="A30" s="41"/>
      <c r="B30" s="52"/>
      <c r="C30" s="52"/>
      <c r="D30" s="52"/>
      <c r="E30" s="41"/>
      <c r="F30" s="41"/>
      <c r="G30" s="41"/>
      <c r="H30" s="41"/>
    </row>
    <row r="31" spans="1:8" ht="14.45" x14ac:dyDescent="0.35">
      <c r="A31" s="59" t="s">
        <v>122</v>
      </c>
      <c r="B31" s="41"/>
      <c r="C31" s="41"/>
      <c r="D31" s="41"/>
      <c r="E31" s="41"/>
      <c r="F31" s="41"/>
      <c r="G31" s="41"/>
      <c r="H31" s="41"/>
    </row>
    <row r="32" spans="1:8" ht="14.45" x14ac:dyDescent="0.35">
      <c r="A32" s="41"/>
      <c r="B32" s="41"/>
      <c r="C32" s="41"/>
      <c r="D32" s="41"/>
      <c r="E32" s="41"/>
      <c r="F32" s="41"/>
      <c r="G32" s="41"/>
      <c r="H32" s="41"/>
    </row>
  </sheetData>
  <mergeCells count="1">
    <mergeCell ref="G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</vt:i4>
      </vt:variant>
    </vt:vector>
  </HeadingPairs>
  <TitlesOfParts>
    <vt:vector size="12" baseType="lpstr">
      <vt:lpstr>f1</vt:lpstr>
      <vt:lpstr>f2</vt:lpstr>
      <vt:lpstr>f3</vt:lpstr>
      <vt:lpstr>t1</vt:lpstr>
      <vt:lpstr>t2</vt:lpstr>
      <vt:lpstr>t3</vt:lpstr>
      <vt:lpstr>t4</vt:lpstr>
      <vt:lpstr>t5</vt:lpstr>
      <vt:lpstr>t6</vt:lpstr>
      <vt:lpstr>t7</vt:lpstr>
      <vt:lpstr>t8</vt:lpstr>
      <vt:lpstr>'f3'!_Ref146707511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iacobini</cp:lastModifiedBy>
  <cp:revision/>
  <dcterms:created xsi:type="dcterms:W3CDTF">2021-07-21T07:52:37Z</dcterms:created>
  <dcterms:modified xsi:type="dcterms:W3CDTF">2023-12-21T10:24:45Z</dcterms:modified>
</cp:coreProperties>
</file>